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680" windowHeight="13440" activeTab="2"/>
  </bookViews>
  <sheets>
    <sheet name="（１）チェックシート" sheetId="1" r:id="rId1"/>
    <sheet name="（２）目標シート" sheetId="2" r:id="rId2"/>
    <sheet name="（３）スマート通勤カレンダー" sheetId="3" r:id="rId3"/>
  </sheets>
  <definedNames>
    <definedName name="_xlnm.Print_Area" localSheetId="0">'（１）チェックシート'!$A$1:$U$64</definedName>
    <definedName name="_xlnm.Print_Area" localSheetId="1">'（２）目標シート'!$A$1:$W$25</definedName>
    <definedName name="_xlnm.Print_Area" localSheetId="2">'（３）スマート通勤カレンダー'!$A$1:$AH$43</definedName>
  </definedNames>
  <calcPr fullCalcOnLoad="1"/>
</workbook>
</file>

<file path=xl/sharedStrings.xml><?xml version="1.0" encoding="utf-8"?>
<sst xmlns="http://schemas.openxmlformats.org/spreadsheetml/2006/main" count="331" uniqueCount="149">
  <si>
    <t>※次の１～３の　　　　　　内に数字（距離、回数など） をご入力いただくと試算できます。（自動計算）</t>
  </si>
  <si>
    <t>通勤距離（片道）</t>
  </si>
  <si>
    <t>Km</t>
  </si>
  <si>
    <t>CO2排出量</t>
  </si>
  <si>
    <t>Kg</t>
  </si>
  <si>
    <t>（往復）</t>
  </si>
  <si>
    <t>体積換算：</t>
  </si>
  <si>
    <t>ℓ=ﾄﾞﾗﾑ缶(200ℓ）</t>
  </si>
  <si>
    <t>本分</t>
  </si>
  <si>
    <t>ｶﾞｿﾘﾝ消費量</t>
  </si>
  <si>
    <t>ℓ</t>
  </si>
  <si>
    <t xml:space="preserve"> 吸収に必要な杉の木（50年生）</t>
  </si>
  <si>
    <t>本分</t>
  </si>
  <si>
    <t>※人工林の杉の木（50年生）一本当たりの年間CO2吸収量：14kg</t>
  </si>
  <si>
    <t>試算項目</t>
  </si>
  <si>
    <t>１年間</t>
  </si>
  <si>
    <t>年間</t>
  </si>
  <si>
    <t>t</t>
  </si>
  <si>
    <t>　</t>
  </si>
  <si>
    <t>体積に換算すると</t>
  </si>
  <si>
    <t>万ℓ</t>
  </si>
  <si>
    <t>ガソリン消費量</t>
  </si>
  <si>
    <t>杯分</t>
  </si>
  <si>
    <t>ガソリン代</t>
  </si>
  <si>
    <t>円</t>
  </si>
  <si>
    <t>（</t>
  </si>
  <si>
    <t>円/ℓ）</t>
  </si>
  <si>
    <t xml:space="preserve">  </t>
  </si>
  <si>
    <r>
      <t xml:space="preserve"> ※ガソリン１ℓ当たりCO2を2.31Kg排出　
　　</t>
    </r>
    <r>
      <rPr>
        <sz val="6"/>
        <rFont val="ＭＳ Ｐゴシック"/>
        <family val="3"/>
      </rPr>
      <t>出典：「地球温暖化防止のための緑の吸収源対策」(環境省・林野庁）</t>
    </r>
  </si>
  <si>
    <t>※週５日勤務の場合</t>
  </si>
  <si>
    <t>本</t>
  </si>
  <si>
    <t xml:space="preserve"> 吸収に必要な</t>
  </si>
  <si>
    <t>㎡</t>
  </si>
  <si>
    <t>倍</t>
  </si>
  <si>
    <t xml:space="preserve"> 温帯林（人工杉）</t>
  </si>
  <si>
    <t>※人工林の杉の木（50年生）一本当たりの年間CO2吸収量</t>
  </si>
  <si>
    <t>→</t>
  </si>
  <si>
    <t>14Kg</t>
  </si>
  <si>
    <r>
      <t>※温帯林１㎡当たりの年間CO2吸収量</t>
    </r>
    <r>
      <rPr>
        <sz val="8"/>
        <rFont val="ＭＳ ゴシック"/>
        <family val="3"/>
      </rPr>
      <t xml:space="preserve">   </t>
    </r>
  </si>
  <si>
    <t>→</t>
  </si>
  <si>
    <t>0.8Kg</t>
  </si>
  <si>
    <t>　　　出典：「地球温暖化防止のための緑の吸収源対策」(環境省・林野庁）</t>
  </si>
  <si>
    <t>Kg</t>
  </si>
  <si>
    <t xml:space="preserve"> 吸収に必要な杉の木（50年生）</t>
  </si>
  <si>
    <t>本分</t>
  </si>
  <si>
    <t>　節約したガソリン量</t>
  </si>
  <si>
    <t>ℓ →</t>
  </si>
  <si>
    <t>円オトク!!　（ガソリン価格：</t>
  </si>
  <si>
    <t>　カロリー消費量は…</t>
  </si>
  <si>
    <t xml:space="preserve"> ①と②に通勤所要時間を入力するだけでｶﾛﾘｰ消費量が計算できます。</t>
  </si>
  <si>
    <t>※体重６０Kg、４０代男性のケースで試算</t>
  </si>
  <si>
    <t>↓</t>
  </si>
  <si>
    <t>①マイカー通勤の場合の通勤時間</t>
  </si>
  <si>
    <t>運転</t>
  </si>
  <si>
    <t>分</t>
  </si>
  <si>
    <t>運 　転</t>
  </si>
  <si>
    <t>Kcal</t>
  </si>
  <si>
    <t>←約</t>
  </si>
  <si>
    <t>Kcal/分</t>
  </si>
  <si>
    <t>徒歩</t>
  </si>
  <si>
    <t>徒　 歩</t>
  </si>
  <si>
    <t>1回当リ</t>
  </si>
  <si>
    <t>Kcal</t>
  </si>
  <si>
    <t>Kcal</t>
  </si>
  <si>
    <t>鉄道</t>
  </si>
  <si>
    <t>鉄道(立)</t>
  </si>
  <si>
    <t>バス</t>
  </si>
  <si>
    <t>バス(立)</t>
  </si>
  <si>
    <t>Kcal</t>
  </si>
  <si>
    <t>自転車</t>
  </si>
  <si>
    <t>Kcal</t>
  </si>
  <si>
    <t>生ﾋﾞｰﾙ
(中)</t>
  </si>
  <si>
    <t>ｼﾞｮｷﾞﾝｸﾞ</t>
  </si>
  <si>
    <t>時間
相当</t>
  </si>
  <si>
    <t>※この診断シートの結果は推計値（概算）のため、あくまでも目安としてお考えください。</t>
  </si>
  <si>
    <t>（駐車場⇔勤務先間の徒歩時間も入力）</t>
  </si>
  <si>
    <t>（自宅⇔駅･バス停⇔勤務先間の徒歩時間等も入力）</t>
  </si>
  <si>
    <t>　　出典：「地球温暖化防止のための緑の吸収源対策」(環境省・林野庁）</t>
  </si>
  <si>
    <t>１回の通勤でのCO2排出量</t>
  </si>
  <si>
    <t>（燃費：</t>
  </si>
  <si>
    <t>Km/ℓとして計算）</t>
  </si>
  <si>
    <t>１</t>
  </si>
  <si>
    <t>２</t>
  </si>
  <si>
    <t>３</t>
  </si>
  <si>
    <t>例えば月</t>
  </si>
  <si>
    <r>
      <t xml:space="preserve">２５mプール
</t>
    </r>
    <r>
      <rPr>
        <b/>
        <sz val="9"/>
        <color indexed="17"/>
        <rFont val="ＭＳ Ｐゴシック"/>
        <family val="3"/>
      </rPr>
      <t>(400㎥=40万ℓ）</t>
    </r>
  </si>
  <si>
    <t>Kcal</t>
  </si>
  <si>
    <t xml:space="preserve"> 吸収に必要な</t>
  </si>
  <si>
    <t xml:space="preserve"> 杉の木（50年生）</t>
  </si>
  <si>
    <t>１と同条件で定年まで排出するCO2量等を試算すると…</t>
  </si>
  <si>
    <t>←定年までの年数をご入力ください。</t>
  </si>
  <si>
    <t>←自家用車の燃費をご記入ください。</t>
  </si>
  <si>
    <t>回）、スマート通勤（往復）すると…</t>
  </si>
  <si>
    <t>ノーマイカー通勤への切替えによる「消費カロリー増加量」（年間）</t>
  </si>
  <si>
    <t>月</t>
  </si>
  <si>
    <t>回</t>
  </si>
  <si>
    <t>出典：・日本体育協会スポーツ科学委員会資料・東京工業大学藤井研究室ホームページ「クルマ利用と健康」</t>
  </si>
  <si>
    <t>　CO2排出削減量（年間）</t>
  </si>
  <si>
    <t>杯
相当</t>
  </si>
  <si>
    <t>(片道）</t>
  </si>
  <si>
    <t>②-1公共交通機関等利用の場合の通勤時間（片道）</t>
  </si>
  <si>
    <t>②-2公共交通機関等利用の場合の通勤時間（片道）</t>
  </si>
  <si>
    <t>カロリー消費量（往復）</t>
  </si>
  <si>
    <r>
      <t>回（</t>
    </r>
    <r>
      <rPr>
        <b/>
        <sz val="11"/>
        <color indexed="12"/>
        <rFont val="HGS創英角ｺﾞｼｯｸUB"/>
        <family val="3"/>
      </rPr>
      <t>年間</t>
    </r>
  </si>
  <si>
    <t>月</t>
  </si>
  <si>
    <t>火</t>
  </si>
  <si>
    <t>水</t>
  </si>
  <si>
    <t>木</t>
  </si>
  <si>
    <t>金</t>
  </si>
  <si>
    <t>土</t>
  </si>
  <si>
    <t>日</t>
  </si>
  <si>
    <t>1：クルマ（1人乗り）だけで通勤</t>
  </si>
  <si>
    <t>2：クルマ（相乗り）で通勤</t>
  </si>
  <si>
    <t>3：電車で通勤</t>
  </si>
  <si>
    <t>4：バスで通勤</t>
  </si>
  <si>
    <t>5：バイクで通勤</t>
  </si>
  <si>
    <t>6：自転車だけで通勤</t>
  </si>
  <si>
    <t>7：徒歩だけで通勤</t>
  </si>
  <si>
    <t>8：パーク＆ライドで通勤</t>
  </si>
  <si>
    <t>計</t>
  </si>
  <si>
    <t>※複数の手段でスマート通勤する方は②-1、②-2両方にご記入ください。</t>
  </si>
  <si>
    <t>宇部スマート通勤記録</t>
  </si>
  <si>
    <t>月平均</t>
  </si>
  <si>
    <t>記入例</t>
  </si>
  <si>
    <t xml:space="preserve"> ※渡辺翁記念会館の面積2,629㎡</t>
  </si>
  <si>
    <t>渡辺翁記念会館の面積の約</t>
  </si>
  <si>
    <t>宇部スマート通勤目標</t>
  </si>
  <si>
    <t>　</t>
  </si>
  <si>
    <t>目　標</t>
  </si>
  <si>
    <t>達 成 率</t>
  </si>
  <si>
    <t>に1ヶ月の目標回数を記入してください。</t>
  </si>
  <si>
    <t>に実際の通勤手段（記号）を記入してください。</t>
  </si>
  <si>
    <t>2～8の合計</t>
  </si>
  <si>
    <t>↓自動計算されます</t>
  </si>
  <si>
    <t>〔通勤手段記号〕</t>
  </si>
  <si>
    <t>↑スマート通勤の合計</t>
  </si>
  <si>
    <t>内は必ず入力をお願いいたします。</t>
  </si>
  <si>
    <t>※</t>
  </si>
  <si>
    <t>９月</t>
  </si>
  <si>
    <t>１０月</t>
  </si>
  <si>
    <t>１１月</t>
  </si>
  <si>
    <t>9月</t>
  </si>
  <si>
    <t>10月</t>
  </si>
  <si>
    <t>11月</t>
  </si>
  <si>
    <t>9月～12月</t>
  </si>
  <si>
    <t>　　　　　　　　　　　　感想記入欄
（改めて気付いたこと、スマート通勤中の出来事など、ご自由にお書きください）</t>
  </si>
  <si>
    <t>～地域ＳＮＳ「うべっちゃ」に寄せられた声より～
自転車で職場に到着したときに同僚に出会うと，「自転車で通っているの？」驚かれることがあります．また，バスで帰ろうと思い，バス停で待っていると，思いがけない人に出会い，「あなたもバスを使っていたの？」と驚いたこともありました．そこから会話が生まれて，周りで自転車，バス通勤の人が増えるといいなと思っています．</t>
  </si>
  <si>
    <t>空欄：出勤なし</t>
  </si>
  <si>
    <r>
      <t>　宇部スマート通勤カルテ
　　　</t>
    </r>
    <r>
      <rPr>
        <b/>
        <sz val="11"/>
        <color indexed="9"/>
        <rFont val="ＭＳ Ｐゴシック"/>
        <family val="3"/>
      </rPr>
      <t>～　スマート通勤によるＣＯ２排出量等チェックシート　～　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</si>
</sst>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.0;[Red]\-#,##0.0"/>
    <numFmt numFmtId="180" formatCode="#,###\K\c\a\l"/>
    <numFmt numFmtId="181" formatCode="#,###.0\K\c\a\l"/>
    <numFmt numFmtId="182" formatCode="0;_"/>
    <numFmt numFmtId="183" formatCode="0;_䐀"/>
    <numFmt numFmtId="184" formatCode="0.000_ "/>
    <numFmt numFmtId="185" formatCode="0;_氀"/>
    <numFmt numFmtId="186" formatCode="0;_搀"/>
    <numFmt numFmtId="187" formatCode="0.0;_搀"/>
    <numFmt numFmtId="188" formatCode="##&quot;年&quot;&quot;間&quot;"/>
    <numFmt numFmtId="189" formatCode="&quot;月&quot;##&quot;回&quot;"/>
    <numFmt numFmtId="190" formatCode="\(&quot;年&quot;&quot;間&quot;###&quot;回&quot;\)"/>
    <numFmt numFmtId="191" formatCode="&quot;年&quot;&quot;間&quot;\(###&quot;回&quot;\)"/>
    <numFmt numFmtId="192" formatCode="#,##0.0_ ;[Red]\-#,##0.0\ 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_);[Red]\(0\)"/>
    <numFmt numFmtId="200" formatCode="0.00_);[Red]\(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8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b/>
      <sz val="10"/>
      <color indexed="16"/>
      <name val="ＭＳ Ｐゴシック"/>
      <family val="3"/>
    </font>
    <font>
      <b/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8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HGP創英角ｺﾞｼｯｸUB"/>
      <family val="3"/>
    </font>
    <font>
      <sz val="12"/>
      <color indexed="12"/>
      <name val="HGP創英角ｺﾞｼｯｸUB"/>
      <family val="3"/>
    </font>
    <font>
      <sz val="12"/>
      <name val="HGP創英角ｺﾞｼｯｸUB"/>
      <family val="3"/>
    </font>
    <font>
      <b/>
      <sz val="12"/>
      <color indexed="12"/>
      <name val="HGP創英角ｺﾞｼｯｸUB"/>
      <family val="3"/>
    </font>
    <font>
      <b/>
      <sz val="11"/>
      <color indexed="12"/>
      <name val="HGP創英角ｺﾞｼｯｸUB"/>
      <family val="3"/>
    </font>
    <font>
      <sz val="11"/>
      <name val="HGS創英角ｺﾞｼｯｸUB"/>
      <family val="3"/>
    </font>
    <font>
      <b/>
      <sz val="12"/>
      <color indexed="12"/>
      <name val="HGS創英角ｺﾞｼｯｸUB"/>
      <family val="3"/>
    </font>
    <font>
      <b/>
      <sz val="11"/>
      <color indexed="12"/>
      <name val="HGS創英角ｺﾞｼｯｸUB"/>
      <family val="3"/>
    </font>
    <font>
      <sz val="12"/>
      <name val="HGS創英角ｺﾞｼｯｸUB"/>
      <family val="3"/>
    </font>
    <font>
      <b/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b/>
      <sz val="13"/>
      <name val="ＭＳ Ｐゴシック"/>
      <family val="3"/>
    </font>
    <font>
      <b/>
      <sz val="10"/>
      <color indexed="10"/>
      <name val="ＭＳ Ｐゴシック"/>
      <family val="3"/>
    </font>
    <font>
      <b/>
      <sz val="6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b/>
      <sz val="22"/>
      <color indexed="8"/>
      <name val="ＭＳ Ｐゴシック"/>
      <family val="3"/>
    </font>
    <font>
      <b/>
      <sz val="48"/>
      <color indexed="10"/>
      <name val="ＭＳ Ｐゴシック"/>
      <family val="3"/>
    </font>
    <font>
      <b/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</fills>
  <borders count="1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8" fillId="4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26" fillId="2" borderId="19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49" fontId="32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179" fontId="11" fillId="2" borderId="0" xfId="17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38" fontId="5" fillId="2" borderId="0" xfId="17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8" fontId="0" fillId="2" borderId="21" xfId="17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38" fontId="0" fillId="2" borderId="0" xfId="17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4" fillId="2" borderId="19" xfId="0" applyFont="1" applyFill="1" applyBorder="1" applyAlignment="1">
      <alignment vertical="center"/>
    </xf>
    <xf numFmtId="49" fontId="35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vertical="center"/>
    </xf>
    <xf numFmtId="0" fontId="35" fillId="2" borderId="22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/>
    </xf>
    <xf numFmtId="0" fontId="23" fillId="2" borderId="0" xfId="16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top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1" fillId="3" borderId="38" xfId="0" applyFont="1" applyFill="1" applyBorder="1" applyAlignment="1">
      <alignment vertical="center"/>
    </xf>
    <xf numFmtId="181" fontId="40" fillId="5" borderId="39" xfId="0" applyNumberFormat="1" applyFont="1" applyFill="1" applyBorder="1" applyAlignment="1">
      <alignment horizontal="left" vertical="center"/>
    </xf>
    <xf numFmtId="0" fontId="8" fillId="4" borderId="40" xfId="0" applyFont="1" applyFill="1" applyBorder="1" applyAlignment="1">
      <alignment vertical="center"/>
    </xf>
    <xf numFmtId="0" fontId="8" fillId="4" borderId="41" xfId="0" applyFont="1" applyFill="1" applyBorder="1" applyAlignment="1">
      <alignment vertical="center"/>
    </xf>
    <xf numFmtId="38" fontId="8" fillId="4" borderId="40" xfId="17" applyFont="1" applyFill="1" applyBorder="1" applyAlignment="1">
      <alignment vertical="center"/>
    </xf>
    <xf numFmtId="0" fontId="39" fillId="5" borderId="42" xfId="0" applyFont="1" applyFill="1" applyBorder="1" applyAlignment="1">
      <alignment horizontal="center" vertical="center" wrapText="1"/>
    </xf>
    <xf numFmtId="0" fontId="39" fillId="5" borderId="43" xfId="0" applyFont="1" applyFill="1" applyBorder="1" applyAlignment="1">
      <alignment vertical="center"/>
    </xf>
    <xf numFmtId="0" fontId="39" fillId="5" borderId="44" xfId="0" applyFont="1" applyFill="1" applyBorder="1" applyAlignment="1">
      <alignment horizontal="center" vertical="center" wrapText="1"/>
    </xf>
    <xf numFmtId="191" fontId="18" fillId="2" borderId="45" xfId="0" applyNumberFormat="1" applyFont="1" applyFill="1" applyBorder="1" applyAlignment="1">
      <alignment horizontal="center" vertical="center"/>
    </xf>
    <xf numFmtId="179" fontId="6" fillId="2" borderId="45" xfId="17" applyNumberFormat="1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vertical="center" wrapText="1"/>
    </xf>
    <xf numFmtId="0" fontId="39" fillId="5" borderId="4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vertical="center"/>
    </xf>
    <xf numFmtId="0" fontId="5" fillId="2" borderId="48" xfId="0" applyNumberFormat="1" applyFont="1" applyFill="1" applyBorder="1" applyAlignment="1" applyProtection="1">
      <alignment horizontal="center" vertical="distributed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3" borderId="49" xfId="0" applyFont="1" applyFill="1" applyBorder="1" applyAlignment="1">
      <alignment horizontal="right" vertical="center"/>
    </xf>
    <xf numFmtId="0" fontId="7" fillId="3" borderId="50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right" vertical="center"/>
    </xf>
    <xf numFmtId="0" fontId="7" fillId="3" borderId="52" xfId="0" applyFont="1" applyFill="1" applyBorder="1" applyAlignment="1">
      <alignment horizontal="right" vertical="center"/>
    </xf>
    <xf numFmtId="0" fontId="7" fillId="3" borderId="53" xfId="0" applyFont="1" applyFill="1" applyBorder="1" applyAlignment="1">
      <alignment horizontal="right" vertical="center"/>
    </xf>
    <xf numFmtId="0" fontId="7" fillId="3" borderId="54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6" fillId="4" borderId="38" xfId="0" applyFont="1" applyFill="1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45" fillId="5" borderId="38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7" fillId="3" borderId="55" xfId="0" applyFont="1" applyFill="1" applyBorder="1" applyAlignment="1">
      <alignment horizontal="right" vertical="center"/>
    </xf>
    <xf numFmtId="0" fontId="7" fillId="3" borderId="56" xfId="0" applyFont="1" applyFill="1" applyBorder="1" applyAlignment="1">
      <alignment horizontal="right" vertical="center"/>
    </xf>
    <xf numFmtId="0" fontId="7" fillId="3" borderId="57" xfId="0" applyFont="1" applyFill="1" applyBorder="1" applyAlignment="1">
      <alignment horizontal="right" vertical="center"/>
    </xf>
    <xf numFmtId="0" fontId="7" fillId="3" borderId="58" xfId="0" applyFont="1" applyFill="1" applyBorder="1" applyAlignment="1">
      <alignment horizontal="right" vertical="center"/>
    </xf>
    <xf numFmtId="0" fontId="7" fillId="3" borderId="59" xfId="0" applyFont="1" applyFill="1" applyBorder="1" applyAlignment="1">
      <alignment horizontal="right" vertical="center"/>
    </xf>
    <xf numFmtId="0" fontId="7" fillId="3" borderId="60" xfId="0" applyFont="1" applyFill="1" applyBorder="1" applyAlignment="1">
      <alignment horizontal="right" vertical="center"/>
    </xf>
    <xf numFmtId="0" fontId="7" fillId="3" borderId="5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31" fillId="6" borderId="22" xfId="0" applyNumberFormat="1" applyFont="1" applyFill="1" applyBorder="1" applyAlignment="1" applyProtection="1">
      <alignment vertical="center" shrinkToFit="1"/>
      <protection locked="0"/>
    </xf>
    <xf numFmtId="38" fontId="5" fillId="4" borderId="28" xfId="17" applyNumberFormat="1" applyFont="1" applyFill="1" applyBorder="1" applyAlignment="1">
      <alignment horizontal="right" vertical="center" shrinkToFit="1"/>
    </xf>
    <xf numFmtId="192" fontId="5" fillId="4" borderId="34" xfId="17" applyNumberFormat="1" applyFont="1" applyFill="1" applyBorder="1" applyAlignment="1">
      <alignment horizontal="right" vertical="center" shrinkToFit="1"/>
    </xf>
    <xf numFmtId="177" fontId="5" fillId="4" borderId="40" xfId="0" applyNumberFormat="1" applyFont="1" applyFill="1" applyBorder="1" applyAlignment="1">
      <alignment vertical="center" shrinkToFit="1"/>
    </xf>
    <xf numFmtId="177" fontId="5" fillId="4" borderId="34" xfId="0" applyNumberFormat="1" applyFont="1" applyFill="1" applyBorder="1" applyAlignment="1">
      <alignment vertical="center" shrinkToFit="1"/>
    </xf>
    <xf numFmtId="38" fontId="8" fillId="4" borderId="40" xfId="17" applyNumberFormat="1" applyFont="1" applyFill="1" applyBorder="1" applyAlignment="1">
      <alignment vertical="center" shrinkToFit="1"/>
    </xf>
    <xf numFmtId="177" fontId="6" fillId="2" borderId="22" xfId="0" applyNumberFormat="1" applyFont="1" applyFill="1" applyBorder="1" applyAlignment="1">
      <alignment vertical="center" shrinkToFit="1"/>
    </xf>
    <xf numFmtId="179" fontId="16" fillId="5" borderId="61" xfId="17" applyNumberFormat="1" applyFont="1" applyFill="1" applyBorder="1" applyAlignment="1">
      <alignment horizontal="right" vertical="center" shrinkToFit="1"/>
    </xf>
    <xf numFmtId="177" fontId="41" fillId="5" borderId="62" xfId="0" applyNumberFormat="1" applyFont="1" applyFill="1" applyBorder="1" applyAlignment="1">
      <alignment horizontal="center" vertical="center" shrinkToFit="1"/>
    </xf>
    <xf numFmtId="177" fontId="41" fillId="5" borderId="63" xfId="0" applyNumberFormat="1" applyFont="1" applyFill="1" applyBorder="1" applyAlignment="1">
      <alignment horizontal="center" vertical="center" shrinkToFit="1"/>
    </xf>
    <xf numFmtId="184" fontId="0" fillId="3" borderId="1" xfId="0" applyNumberFormat="1" applyFill="1" applyBorder="1" applyAlignment="1">
      <alignment vertical="center" shrinkToFit="1"/>
    </xf>
    <xf numFmtId="184" fontId="0" fillId="2" borderId="7" xfId="0" applyNumberFormat="1" applyFill="1" applyBorder="1" applyAlignment="1">
      <alignment vertical="center" shrinkToFit="1"/>
    </xf>
    <xf numFmtId="0" fontId="0" fillId="2" borderId="2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5" fillId="2" borderId="3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5" borderId="47" xfId="0" applyFont="1" applyFill="1" applyBorder="1" applyAlignment="1">
      <alignment vertical="center"/>
    </xf>
    <xf numFmtId="0" fontId="6" fillId="5" borderId="38" xfId="0" applyFont="1" applyFill="1" applyBorder="1" applyAlignment="1">
      <alignment vertical="center"/>
    </xf>
    <xf numFmtId="0" fontId="6" fillId="5" borderId="38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vertical="center"/>
    </xf>
    <xf numFmtId="0" fontId="6" fillId="5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200" fontId="5" fillId="5" borderId="38" xfId="0" applyNumberFormat="1" applyFont="1" applyFill="1" applyBorder="1" applyAlignment="1">
      <alignment horizontal="center" vertical="center" shrinkToFit="1"/>
    </xf>
    <xf numFmtId="0" fontId="0" fillId="2" borderId="70" xfId="0" applyFont="1" applyFill="1" applyBorder="1" applyAlignment="1" applyProtection="1">
      <alignment horizontal="center" vertical="center"/>
      <protection locked="0"/>
    </xf>
    <xf numFmtId="0" fontId="0" fillId="2" borderId="71" xfId="0" applyFont="1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7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7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9" fontId="11" fillId="3" borderId="78" xfId="17" applyNumberFormat="1" applyFont="1" applyFill="1" applyBorder="1" applyAlignment="1">
      <alignment horizontal="right" vertical="center" shrinkToFit="1"/>
    </xf>
    <xf numFmtId="179" fontId="11" fillId="3" borderId="38" xfId="17" applyNumberFormat="1" applyFont="1" applyFill="1" applyBorder="1" applyAlignment="1">
      <alignment horizontal="right" vertical="center" shrinkToFit="1"/>
    </xf>
    <xf numFmtId="179" fontId="11" fillId="3" borderId="79" xfId="17" applyNumberFormat="1" applyFont="1" applyFill="1" applyBorder="1" applyAlignment="1">
      <alignment horizontal="right" vertical="center" shrinkToFit="1"/>
    </xf>
    <xf numFmtId="179" fontId="11" fillId="3" borderId="80" xfId="17" applyNumberFormat="1" applyFont="1" applyFill="1" applyBorder="1" applyAlignment="1">
      <alignment horizontal="right" vertical="center" shrinkToFit="1"/>
    </xf>
    <xf numFmtId="0" fontId="6" fillId="3" borderId="4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38" fontId="0" fillId="2" borderId="82" xfId="17" applyFill="1" applyBorder="1" applyAlignment="1">
      <alignment horizontal="right" vertical="center"/>
    </xf>
    <xf numFmtId="38" fontId="0" fillId="2" borderId="83" xfId="17" applyFill="1" applyBorder="1" applyAlignment="1">
      <alignment horizontal="right" vertical="center"/>
    </xf>
    <xf numFmtId="38" fontId="0" fillId="2" borderId="7" xfId="17" applyFill="1" applyBorder="1" applyAlignment="1">
      <alignment horizontal="right" vertical="center"/>
    </xf>
    <xf numFmtId="38" fontId="0" fillId="2" borderId="2" xfId="17" applyFill="1" applyBorder="1" applyAlignment="1">
      <alignment horizontal="right" vertical="center"/>
    </xf>
    <xf numFmtId="0" fontId="0" fillId="2" borderId="8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19" fillId="2" borderId="87" xfId="0" applyFont="1" applyFill="1" applyBorder="1" applyAlignment="1">
      <alignment horizontal="center" vertical="top" wrapText="1"/>
    </xf>
    <xf numFmtId="38" fontId="11" fillId="4" borderId="88" xfId="17" applyFont="1" applyFill="1" applyBorder="1" applyAlignment="1">
      <alignment horizontal="right" vertical="center" shrinkToFit="1"/>
    </xf>
    <xf numFmtId="38" fontId="11" fillId="4" borderId="28" xfId="17" applyFont="1" applyFill="1" applyBorder="1" applyAlignment="1">
      <alignment horizontal="right" vertical="center" shrinkToFit="1"/>
    </xf>
    <xf numFmtId="38" fontId="11" fillId="4" borderId="7" xfId="17" applyFont="1" applyFill="1" applyBorder="1" applyAlignment="1">
      <alignment horizontal="right" vertical="center" shrinkToFit="1"/>
    </xf>
    <xf numFmtId="38" fontId="11" fillId="4" borderId="2" xfId="17" applyFont="1" applyFill="1" applyBorder="1" applyAlignment="1">
      <alignment horizontal="right" vertical="center" shrinkToFit="1"/>
    </xf>
    <xf numFmtId="0" fontId="14" fillId="4" borderId="18" xfId="0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center" vertical="center"/>
    </xf>
    <xf numFmtId="38" fontId="11" fillId="4" borderId="75" xfId="17" applyFont="1" applyFill="1" applyBorder="1" applyAlignment="1">
      <alignment horizontal="right" vertical="center" shrinkToFit="1"/>
    </xf>
    <xf numFmtId="38" fontId="11" fillId="4" borderId="0" xfId="17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right" vertical="center"/>
    </xf>
    <xf numFmtId="0" fontId="7" fillId="4" borderId="34" xfId="0" applyFont="1" applyFill="1" applyBorder="1" applyAlignment="1">
      <alignment horizontal="right" vertical="center"/>
    </xf>
    <xf numFmtId="0" fontId="0" fillId="2" borderId="9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4" fillId="4" borderId="91" xfId="0" applyFont="1" applyFill="1" applyBorder="1" applyAlignment="1">
      <alignment horizontal="center" vertical="center"/>
    </xf>
    <xf numFmtId="0" fontId="14" fillId="4" borderId="9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38" fontId="11" fillId="4" borderId="11" xfId="17" applyFont="1" applyFill="1" applyBorder="1" applyAlignment="1">
      <alignment horizontal="right" vertical="center" shrinkToFit="1"/>
    </xf>
    <xf numFmtId="38" fontId="11" fillId="4" borderId="21" xfId="17" applyFont="1" applyFill="1" applyBorder="1" applyAlignment="1">
      <alignment horizontal="right" vertical="center" shrinkToFit="1"/>
    </xf>
    <xf numFmtId="38" fontId="11" fillId="4" borderId="93" xfId="17" applyFont="1" applyFill="1" applyBorder="1" applyAlignment="1">
      <alignment horizontal="right" vertical="center" shrinkToFit="1"/>
    </xf>
    <xf numFmtId="38" fontId="11" fillId="4" borderId="34" xfId="17" applyFont="1" applyFill="1" applyBorder="1" applyAlignment="1">
      <alignment horizontal="right" vertical="center" shrinkToFit="1"/>
    </xf>
    <xf numFmtId="38" fontId="11" fillId="4" borderId="94" xfId="17" applyFont="1" applyFill="1" applyBorder="1" applyAlignment="1">
      <alignment horizontal="right" vertical="center" shrinkToFit="1"/>
    </xf>
    <xf numFmtId="38" fontId="11" fillId="4" borderId="95" xfId="17" applyFont="1" applyFill="1" applyBorder="1" applyAlignment="1">
      <alignment horizontal="right" vertical="center" shrinkToFit="1"/>
    </xf>
    <xf numFmtId="38" fontId="11" fillId="4" borderId="96" xfId="17" applyFont="1" applyFill="1" applyBorder="1" applyAlignment="1">
      <alignment horizontal="right" vertical="center" shrinkToFit="1"/>
    </xf>
    <xf numFmtId="38" fontId="11" fillId="4" borderId="97" xfId="17" applyFont="1" applyFill="1" applyBorder="1" applyAlignment="1">
      <alignment horizontal="right" vertical="center" shrinkToFi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177" fontId="11" fillId="4" borderId="28" xfId="0" applyNumberFormat="1" applyFont="1" applyFill="1" applyBorder="1" applyAlignment="1">
      <alignment horizontal="right" vertical="center" shrinkToFit="1"/>
    </xf>
    <xf numFmtId="177" fontId="11" fillId="4" borderId="34" xfId="0" applyNumberFormat="1" applyFont="1" applyFill="1" applyBorder="1" applyAlignment="1">
      <alignment horizontal="right" vertical="center" shrinkToFit="1"/>
    </xf>
    <xf numFmtId="0" fontId="7" fillId="4" borderId="1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38" fontId="5" fillId="2" borderId="0" xfId="17" applyFont="1" applyFill="1" applyBorder="1" applyAlignment="1">
      <alignment horizontal="center" vertical="center" shrinkToFit="1"/>
    </xf>
    <xf numFmtId="0" fontId="0" fillId="2" borderId="98" xfId="0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38" fontId="14" fillId="3" borderId="38" xfId="17" applyFont="1" applyFill="1" applyBorder="1" applyAlignment="1">
      <alignment horizontal="center" vertical="center" shrinkToFit="1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183" fontId="8" fillId="4" borderId="103" xfId="0" applyNumberFormat="1" applyFont="1" applyFill="1" applyBorder="1" applyAlignment="1">
      <alignment horizontal="center" vertical="center"/>
    </xf>
    <xf numFmtId="183" fontId="8" fillId="4" borderId="40" xfId="0" applyNumberFormat="1" applyFont="1" applyFill="1" applyBorder="1" applyAlignment="1">
      <alignment horizontal="center" vertical="center"/>
    </xf>
    <xf numFmtId="200" fontId="5" fillId="5" borderId="38" xfId="17" applyNumberFormat="1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38" fontId="0" fillId="2" borderId="90" xfId="17" applyNumberFormat="1" applyFill="1" applyBorder="1" applyAlignment="1">
      <alignment horizontal="right" vertical="center"/>
    </xf>
    <xf numFmtId="38" fontId="0" fillId="2" borderId="5" xfId="17" applyNumberFormat="1" applyFill="1" applyBorder="1" applyAlignment="1">
      <alignment horizontal="right" vertical="center"/>
    </xf>
    <xf numFmtId="188" fontId="5" fillId="2" borderId="104" xfId="0" applyNumberFormat="1" applyFont="1" applyFill="1" applyBorder="1" applyAlignment="1">
      <alignment horizontal="left" vertical="distributed"/>
    </xf>
    <xf numFmtId="188" fontId="5" fillId="2" borderId="105" xfId="0" applyNumberFormat="1" applyFont="1" applyFill="1" applyBorder="1" applyAlignment="1">
      <alignment horizontal="left" vertical="distributed"/>
    </xf>
    <xf numFmtId="0" fontId="0" fillId="3" borderId="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24" fillId="7" borderId="106" xfId="0" applyFont="1" applyFill="1" applyBorder="1" applyAlignment="1">
      <alignment horizontal="left" vertical="center" wrapText="1"/>
    </xf>
    <xf numFmtId="0" fontId="24" fillId="7" borderId="107" xfId="0" applyFont="1" applyFill="1" applyBorder="1" applyAlignment="1">
      <alignment horizontal="left" vertical="center" wrapText="1"/>
    </xf>
    <xf numFmtId="0" fontId="24" fillId="7" borderId="108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horizontal="left" vertical="center" wrapText="1"/>
    </xf>
    <xf numFmtId="178" fontId="5" fillId="4" borderId="40" xfId="0" applyNumberFormat="1" applyFont="1" applyFill="1" applyBorder="1" applyAlignment="1">
      <alignment horizontal="center" vertical="center" shrinkToFit="1"/>
    </xf>
    <xf numFmtId="177" fontId="5" fillId="4" borderId="109" xfId="0" applyNumberFormat="1" applyFont="1" applyFill="1" applyBorder="1" applyAlignment="1">
      <alignment horizontal="center" vertical="center" shrinkToFit="1"/>
    </xf>
    <xf numFmtId="177" fontId="31" fillId="2" borderId="69" xfId="0" applyNumberFormat="1" applyFont="1" applyFill="1" applyBorder="1" applyAlignment="1">
      <alignment horizontal="right" vertical="center" shrinkToFit="1"/>
    </xf>
    <xf numFmtId="177" fontId="31" fillId="2" borderId="39" xfId="0" applyNumberFormat="1" applyFont="1" applyFill="1" applyBorder="1" applyAlignment="1">
      <alignment horizontal="right" vertical="center" shrinkToFit="1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vertical="center"/>
    </xf>
    <xf numFmtId="0" fontId="4" fillId="3" borderId="110" xfId="0" applyFont="1" applyFill="1" applyBorder="1" applyAlignment="1">
      <alignment horizontal="center" vertical="center"/>
    </xf>
    <xf numFmtId="0" fontId="4" fillId="3" borderId="111" xfId="0" applyFont="1" applyFill="1" applyBorder="1" applyAlignment="1">
      <alignment horizontal="center" vertical="center"/>
    </xf>
    <xf numFmtId="0" fontId="4" fillId="3" borderId="112" xfId="0" applyFont="1" applyFill="1" applyBorder="1" applyAlignment="1">
      <alignment horizontal="center" vertical="center"/>
    </xf>
    <xf numFmtId="0" fontId="44" fillId="2" borderId="47" xfId="0" applyFont="1" applyFill="1" applyBorder="1" applyAlignment="1">
      <alignment horizontal="center" vertical="center"/>
    </xf>
    <xf numFmtId="0" fontId="44" fillId="2" borderId="38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9" fontId="46" fillId="2" borderId="38" xfId="0" applyNumberFormat="1" applyFont="1" applyFill="1" applyBorder="1" applyAlignment="1">
      <alignment horizontal="center" vertical="center"/>
    </xf>
    <xf numFmtId="9" fontId="46" fillId="2" borderId="38" xfId="0" applyNumberFormat="1" applyFont="1" applyFill="1" applyBorder="1" applyAlignment="1">
      <alignment horizontal="center" vertical="center" shrinkToFit="1"/>
    </xf>
    <xf numFmtId="0" fontId="4" fillId="5" borderId="47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9" fontId="46" fillId="5" borderId="38" xfId="0" applyNumberFormat="1" applyFont="1" applyFill="1" applyBorder="1" applyAlignment="1">
      <alignment horizontal="center" vertical="center"/>
    </xf>
    <xf numFmtId="9" fontId="46" fillId="5" borderId="38" xfId="0" applyNumberFormat="1" applyFont="1" applyFill="1" applyBorder="1" applyAlignment="1">
      <alignment horizontal="center" vertical="center" shrinkToFit="1"/>
    </xf>
    <xf numFmtId="0" fontId="4" fillId="4" borderId="113" xfId="0" applyFont="1" applyFill="1" applyBorder="1" applyAlignment="1">
      <alignment horizontal="center" vertical="center"/>
    </xf>
    <xf numFmtId="0" fontId="4" fillId="4" borderId="114" xfId="0" applyFont="1" applyFill="1" applyBorder="1" applyAlignment="1">
      <alignment horizontal="center" vertical="center"/>
    </xf>
    <xf numFmtId="0" fontId="4" fillId="4" borderId="115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vertical="center"/>
    </xf>
    <xf numFmtId="0" fontId="4" fillId="2" borderId="114" xfId="0" applyFont="1" applyFill="1" applyBorder="1" applyAlignment="1">
      <alignment vertical="center"/>
    </xf>
    <xf numFmtId="0" fontId="6" fillId="2" borderId="116" xfId="0" applyFont="1" applyFill="1" applyBorder="1" applyAlignment="1">
      <alignment vertical="center"/>
    </xf>
    <xf numFmtId="0" fontId="6" fillId="2" borderId="117" xfId="0" applyFont="1" applyFill="1" applyBorder="1" applyAlignment="1">
      <alignment vertical="center"/>
    </xf>
    <xf numFmtId="55" fontId="6" fillId="2" borderId="118" xfId="0" applyNumberFormat="1" applyFont="1" applyFill="1" applyBorder="1" applyAlignment="1">
      <alignment horizontal="center" vertical="center"/>
    </xf>
    <xf numFmtId="0" fontId="6" fillId="2" borderId="119" xfId="0" applyFont="1" applyFill="1" applyBorder="1" applyAlignment="1">
      <alignment horizontal="center" vertical="center"/>
    </xf>
    <xf numFmtId="0" fontId="6" fillId="2" borderId="120" xfId="0" applyFont="1" applyFill="1" applyBorder="1" applyAlignment="1">
      <alignment horizontal="center" vertical="center"/>
    </xf>
    <xf numFmtId="0" fontId="6" fillId="2" borderId="121" xfId="0" applyFont="1" applyFill="1" applyBorder="1" applyAlignment="1">
      <alignment horizontal="center" vertical="center"/>
    </xf>
    <xf numFmtId="0" fontId="6" fillId="2" borderId="122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123" xfId="0" applyFont="1" applyFill="1" applyBorder="1" applyAlignment="1">
      <alignment horizontal="right" vertical="center"/>
    </xf>
    <xf numFmtId="0" fontId="6" fillId="2" borderId="124" xfId="0" applyFont="1" applyFill="1" applyBorder="1" applyAlignment="1">
      <alignment vertical="center"/>
    </xf>
    <xf numFmtId="0" fontId="10" fillId="2" borderId="124" xfId="0" applyFont="1" applyFill="1" applyBorder="1" applyAlignment="1">
      <alignment horizontal="right" vertical="center"/>
    </xf>
    <xf numFmtId="0" fontId="5" fillId="2" borderId="125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6" xfId="0" applyFont="1" applyFill="1" applyBorder="1" applyAlignment="1">
      <alignment horizontal="right" vertical="center"/>
    </xf>
    <xf numFmtId="0" fontId="5" fillId="2" borderId="127" xfId="0" applyFont="1" applyFill="1" applyBorder="1" applyAlignment="1">
      <alignment horizontal="right" vertical="center"/>
    </xf>
    <xf numFmtId="0" fontId="6" fillId="2" borderId="5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right" vertical="center"/>
    </xf>
    <xf numFmtId="0" fontId="6" fillId="2" borderId="75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right" vertical="center"/>
    </xf>
    <xf numFmtId="0" fontId="6" fillId="2" borderId="126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10" fillId="2" borderId="57" xfId="0" applyFont="1" applyFill="1" applyBorder="1" applyAlignment="1">
      <alignment vertical="center"/>
    </xf>
    <xf numFmtId="0" fontId="5" fillId="2" borderId="128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6" fillId="2" borderId="129" xfId="0" applyFont="1" applyFill="1" applyBorder="1" applyAlignment="1">
      <alignment vertical="center"/>
    </xf>
    <xf numFmtId="0" fontId="6" fillId="2" borderId="77" xfId="0" applyFont="1" applyFill="1" applyBorder="1" applyAlignment="1">
      <alignment vertical="center"/>
    </xf>
    <xf numFmtId="0" fontId="10" fillId="2" borderId="77" xfId="0" applyFont="1" applyFill="1" applyBorder="1" applyAlignment="1">
      <alignment vertical="center"/>
    </xf>
    <xf numFmtId="0" fontId="5" fillId="2" borderId="130" xfId="0" applyFont="1" applyFill="1" applyBorder="1" applyAlignment="1">
      <alignment vertical="center"/>
    </xf>
    <xf numFmtId="0" fontId="5" fillId="2" borderId="131" xfId="0" applyFont="1" applyFill="1" applyBorder="1" applyAlignment="1">
      <alignment vertical="center"/>
    </xf>
    <xf numFmtId="0" fontId="6" fillId="2" borderId="131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6" fillId="2" borderId="5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0" fillId="2" borderId="124" xfId="0" applyFont="1" applyFill="1" applyBorder="1" applyAlignment="1">
      <alignment vertical="center"/>
    </xf>
    <xf numFmtId="0" fontId="5" fillId="2" borderId="124" xfId="0" applyFont="1" applyFill="1" applyBorder="1" applyAlignment="1">
      <alignment vertical="center"/>
    </xf>
    <xf numFmtId="0" fontId="6" fillId="2" borderId="13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6" fillId="2" borderId="133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134" xfId="0" applyFont="1" applyFill="1" applyBorder="1" applyAlignment="1">
      <alignment horizontal="left" vertical="center" wrapText="1"/>
    </xf>
    <xf numFmtId="0" fontId="6" fillId="2" borderId="10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135" xfId="0" applyFont="1" applyFill="1" applyBorder="1" applyAlignment="1">
      <alignment vertical="center"/>
    </xf>
    <xf numFmtId="0" fontId="5" fillId="2" borderId="127" xfId="0" applyFont="1" applyFill="1" applyBorder="1" applyAlignment="1">
      <alignment vertical="center"/>
    </xf>
    <xf numFmtId="0" fontId="6" fillId="2" borderId="136" xfId="0" applyFont="1" applyFill="1" applyBorder="1" applyAlignment="1">
      <alignment horizontal="left" vertical="center" wrapText="1"/>
    </xf>
    <xf numFmtId="0" fontId="6" fillId="2" borderId="137" xfId="0" applyFont="1" applyFill="1" applyBorder="1" applyAlignment="1">
      <alignment horizontal="left" vertical="center" wrapText="1"/>
    </xf>
    <xf numFmtId="0" fontId="6" fillId="2" borderId="138" xfId="0" applyFont="1" applyFill="1" applyBorder="1" applyAlignment="1">
      <alignment horizontal="left" vertical="center" wrapText="1"/>
    </xf>
    <xf numFmtId="0" fontId="0" fillId="2" borderId="133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2" borderId="134" xfId="0" applyFont="1" applyFill="1" applyBorder="1" applyAlignment="1">
      <alignment horizontal="left" vertical="center" wrapText="1"/>
    </xf>
    <xf numFmtId="0" fontId="0" fillId="2" borderId="10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6" fillId="2" borderId="76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0" fillId="2" borderId="136" xfId="0" applyFont="1" applyFill="1" applyBorder="1" applyAlignment="1">
      <alignment horizontal="left" vertical="center" wrapText="1"/>
    </xf>
    <xf numFmtId="0" fontId="0" fillId="2" borderId="137" xfId="0" applyFont="1" applyFill="1" applyBorder="1" applyAlignment="1">
      <alignment horizontal="left" vertical="center" wrapText="1"/>
    </xf>
    <xf numFmtId="0" fontId="0" fillId="2" borderId="138" xfId="0" applyFont="1" applyFill="1" applyBorder="1" applyAlignment="1">
      <alignment horizontal="left" vertical="center" wrapText="1"/>
    </xf>
    <xf numFmtId="0" fontId="42" fillId="2" borderId="139" xfId="0" applyFont="1" applyFill="1" applyBorder="1" applyAlignment="1">
      <alignment vertical="center"/>
    </xf>
    <xf numFmtId="0" fontId="47" fillId="2" borderId="140" xfId="0" applyFont="1" applyFill="1" applyBorder="1" applyAlignment="1">
      <alignment horizontal="center" vertical="center" wrapText="1"/>
    </xf>
    <xf numFmtId="0" fontId="6" fillId="2" borderId="1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56" fontId="47" fillId="2" borderId="75" xfId="0" applyNumberFormat="1" applyFont="1" applyFill="1" applyBorder="1" applyAlignment="1">
      <alignment vertical="center" wrapText="1"/>
    </xf>
    <xf numFmtId="0" fontId="42" fillId="2" borderId="141" xfId="0" applyFont="1" applyFill="1" applyBorder="1" applyAlignment="1">
      <alignment vertical="center"/>
    </xf>
    <xf numFmtId="56" fontId="47" fillId="2" borderId="0" xfId="0" applyNumberFormat="1" applyFont="1" applyFill="1" applyBorder="1" applyAlignment="1">
      <alignment vertical="center" wrapText="1"/>
    </xf>
    <xf numFmtId="20" fontId="6" fillId="2" borderId="116" xfId="0" applyNumberFormat="1" applyFont="1" applyFill="1" applyBorder="1" applyAlignment="1">
      <alignment vertical="center"/>
    </xf>
    <xf numFmtId="0" fontId="6" fillId="2" borderId="140" xfId="0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2" borderId="140" xfId="0" applyNumberFormat="1" applyFont="1" applyFill="1" applyBorder="1" applyAlignment="1">
      <alignment vertical="center"/>
    </xf>
    <xf numFmtId="0" fontId="6" fillId="2" borderId="142" xfId="0" applyFont="1" applyFill="1" applyBorder="1" applyAlignment="1">
      <alignment horizontal="center" vertical="center"/>
    </xf>
    <xf numFmtId="0" fontId="6" fillId="2" borderId="142" xfId="0" applyFont="1" applyFill="1" applyBorder="1" applyAlignment="1">
      <alignment vertical="center"/>
    </xf>
    <xf numFmtId="177" fontId="6" fillId="2" borderId="142" xfId="0" applyNumberFormat="1" applyFont="1" applyFill="1" applyBorder="1" applyAlignment="1">
      <alignment vertical="center"/>
    </xf>
    <xf numFmtId="0" fontId="6" fillId="2" borderId="143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right" vertical="center"/>
    </xf>
    <xf numFmtId="177" fontId="6" fillId="2" borderId="49" xfId="0" applyNumberFormat="1" applyFont="1" applyFill="1" applyBorder="1" applyAlignment="1">
      <alignment vertical="center"/>
    </xf>
    <xf numFmtId="0" fontId="6" fillId="2" borderId="144" xfId="0" applyFont="1" applyFill="1" applyBorder="1" applyAlignment="1">
      <alignment vertical="center"/>
    </xf>
    <xf numFmtId="0" fontId="6" fillId="2" borderId="145" xfId="0" applyFont="1" applyFill="1" applyBorder="1" applyAlignment="1">
      <alignment vertical="center"/>
    </xf>
    <xf numFmtId="0" fontId="6" fillId="2" borderId="146" xfId="0" applyFont="1" applyFill="1" applyBorder="1" applyAlignment="1">
      <alignment vertical="center"/>
    </xf>
    <xf numFmtId="0" fontId="4" fillId="2" borderId="11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BD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23</xdr:row>
      <xdr:rowOff>85725</xdr:rowOff>
    </xdr:from>
    <xdr:to>
      <xdr:col>9</xdr:col>
      <xdr:colOff>47625</xdr:colOff>
      <xdr:row>24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38350" y="4533900"/>
          <a:ext cx="1057275" cy="257175"/>
        </a:xfrm>
        <a:prstGeom prst="downArrow">
          <a:avLst/>
        </a:prstGeom>
        <a:solidFill>
          <a:srgbClr val="FFCC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19050</xdr:rowOff>
    </xdr:from>
    <xdr:to>
      <xdr:col>8</xdr:col>
      <xdr:colOff>161925</xdr:colOff>
      <xdr:row>11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771650" y="1704975"/>
          <a:ext cx="1028700" cy="228600"/>
        </a:xfrm>
        <a:prstGeom prst="downArrow">
          <a:avLst/>
        </a:prstGeom>
        <a:solidFill>
          <a:srgbClr val="FFCC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28</xdr:row>
      <xdr:rowOff>85725</xdr:rowOff>
    </xdr:from>
    <xdr:to>
      <xdr:col>12</xdr:col>
      <xdr:colOff>400050</xdr:colOff>
      <xdr:row>29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714750" y="5314950"/>
          <a:ext cx="3238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10</xdr:col>
      <xdr:colOff>152400</xdr:colOff>
      <xdr:row>36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3105150" y="6515100"/>
          <a:ext cx="3143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85725</xdr:rowOff>
    </xdr:from>
    <xdr:to>
      <xdr:col>12</xdr:col>
      <xdr:colOff>333375</xdr:colOff>
      <xdr:row>45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3686175" y="7905750"/>
          <a:ext cx="28575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51</xdr:row>
      <xdr:rowOff>57150</xdr:rowOff>
    </xdr:from>
    <xdr:to>
      <xdr:col>12</xdr:col>
      <xdr:colOff>333375</xdr:colOff>
      <xdr:row>52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686175" y="9220200"/>
          <a:ext cx="28575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61</xdr:row>
      <xdr:rowOff>66675</xdr:rowOff>
    </xdr:from>
    <xdr:to>
      <xdr:col>16</xdr:col>
      <xdr:colOff>361950</xdr:colOff>
      <xdr:row>61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6153150" y="10925175"/>
          <a:ext cx="28575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123825</xdr:rowOff>
    </xdr:from>
    <xdr:to>
      <xdr:col>12</xdr:col>
      <xdr:colOff>419100</xdr:colOff>
      <xdr:row>19</xdr:row>
      <xdr:rowOff>295275</xdr:rowOff>
    </xdr:to>
    <xdr:sp>
      <xdr:nvSpPr>
        <xdr:cNvPr id="8" name="AutoShape 8"/>
        <xdr:cNvSpPr>
          <a:spLocks/>
        </xdr:cNvSpPr>
      </xdr:nvSpPr>
      <xdr:spPr>
        <a:xfrm>
          <a:off x="3733800" y="3514725"/>
          <a:ext cx="3238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314325</xdr:rowOff>
    </xdr:from>
    <xdr:to>
      <xdr:col>14</xdr:col>
      <xdr:colOff>466725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172075" y="3705225"/>
          <a:ext cx="28575" cy="104775"/>
        </a:xfrm>
        <a:custGeom>
          <a:pathLst>
            <a:path h="15" w="1">
              <a:moveTo>
                <a:pt x="0" y="0"/>
              </a:moveTo>
              <a:lnTo>
                <a:pt x="0" y="15"/>
              </a:lnTo>
            </a:path>
          </a:pathLst>
        </a:cu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66675</xdr:rowOff>
    </xdr:from>
    <xdr:to>
      <xdr:col>10</xdr:col>
      <xdr:colOff>152400</xdr:colOff>
      <xdr:row>12</xdr:row>
      <xdr:rowOff>238125</xdr:rowOff>
    </xdr:to>
    <xdr:sp>
      <xdr:nvSpPr>
        <xdr:cNvPr id="10" name="AutoShape 11"/>
        <xdr:cNvSpPr>
          <a:spLocks/>
        </xdr:cNvSpPr>
      </xdr:nvSpPr>
      <xdr:spPr>
        <a:xfrm>
          <a:off x="3105150" y="2076450"/>
          <a:ext cx="3143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171450</xdr:colOff>
      <xdr:row>3</xdr:row>
      <xdr:rowOff>38100</xdr:rowOff>
    </xdr:from>
    <xdr:to>
      <xdr:col>5</xdr:col>
      <xdr:colOff>238125</xdr:colOff>
      <xdr:row>3</xdr:row>
      <xdr:rowOff>180975</xdr:rowOff>
    </xdr:to>
    <xdr:sp>
      <xdr:nvSpPr>
        <xdr:cNvPr id="11" name="Rectangle 12"/>
        <xdr:cNvSpPr>
          <a:spLocks/>
        </xdr:cNvSpPr>
      </xdr:nvSpPr>
      <xdr:spPr>
        <a:xfrm>
          <a:off x="1123950" y="752475"/>
          <a:ext cx="466725" cy="1428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56</xdr:row>
      <xdr:rowOff>57150</xdr:rowOff>
    </xdr:from>
    <xdr:to>
      <xdr:col>12</xdr:col>
      <xdr:colOff>333375</xdr:colOff>
      <xdr:row>57</xdr:row>
      <xdr:rowOff>104775</xdr:rowOff>
    </xdr:to>
    <xdr:sp>
      <xdr:nvSpPr>
        <xdr:cNvPr id="12" name="AutoShape 16"/>
        <xdr:cNvSpPr>
          <a:spLocks/>
        </xdr:cNvSpPr>
      </xdr:nvSpPr>
      <xdr:spPr>
        <a:xfrm>
          <a:off x="3686175" y="10125075"/>
          <a:ext cx="28575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152400</xdr:colOff>
      <xdr:row>67</xdr:row>
      <xdr:rowOff>104775</xdr:rowOff>
    </xdr:from>
    <xdr:ext cx="95250" cy="209550"/>
    <xdr:sp>
      <xdr:nvSpPr>
        <xdr:cNvPr id="13" name="TextBox 17"/>
        <xdr:cNvSpPr txBox="1">
          <a:spLocks noChangeArrowheads="1"/>
        </xdr:cNvSpPr>
      </xdr:nvSpPr>
      <xdr:spPr>
        <a:xfrm>
          <a:off x="2171700" y="1214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533400</xdr:colOff>
      <xdr:row>1</xdr:row>
      <xdr:rowOff>66675</xdr:rowOff>
    </xdr:from>
    <xdr:to>
      <xdr:col>19</xdr:col>
      <xdr:colOff>276225</xdr:colOff>
      <xdr:row>1</xdr:row>
      <xdr:rowOff>409575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5267325" y="190500"/>
          <a:ext cx="245745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82800" rIns="9000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お名前：</a:t>
          </a:r>
        </a:p>
      </xdr:txBody>
    </xdr:sp>
    <xdr:clientData/>
  </xdr:twoCellAnchor>
  <xdr:twoCellAnchor editAs="absolute">
    <xdr:from>
      <xdr:col>2</xdr:col>
      <xdr:colOff>66675</xdr:colOff>
      <xdr:row>4</xdr:row>
      <xdr:rowOff>38100</xdr:rowOff>
    </xdr:from>
    <xdr:to>
      <xdr:col>3</xdr:col>
      <xdr:colOff>409575</xdr:colOff>
      <xdr:row>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285750" y="942975"/>
          <a:ext cx="466725" cy="142875"/>
        </a:xfrm>
        <a:prstGeom prst="rect">
          <a:avLst/>
        </a:prstGeom>
        <a:solidFill>
          <a:srgbClr val="FFBD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</xdr:row>
      <xdr:rowOff>0</xdr:rowOff>
    </xdr:from>
    <xdr:to>
      <xdr:col>4</xdr:col>
      <xdr:colOff>552450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7620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4</xdr:col>
      <xdr:colOff>514350</xdr:colOff>
      <xdr:row>2</xdr:row>
      <xdr:rowOff>0</xdr:rowOff>
    </xdr:from>
    <xdr:to>
      <xdr:col>5</xdr:col>
      <xdr:colOff>38100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28925" y="7620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15</xdr:col>
      <xdr:colOff>676275</xdr:colOff>
      <xdr:row>2</xdr:row>
      <xdr:rowOff>0</xdr:rowOff>
    </xdr:from>
    <xdr:to>
      <xdr:col>16</xdr:col>
      <xdr:colOff>552450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86900" y="7620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16</xdr:col>
      <xdr:colOff>514350</xdr:colOff>
      <xdr:row>2</xdr:row>
      <xdr:rowOff>0</xdr:rowOff>
    </xdr:from>
    <xdr:to>
      <xdr:col>17</xdr:col>
      <xdr:colOff>38100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010775" y="7620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295275</xdr:rowOff>
    </xdr:from>
    <xdr:to>
      <xdr:col>6</xdr:col>
      <xdr:colOff>0</xdr:colOff>
      <xdr:row>33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7981950"/>
          <a:ext cx="504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5</xdr:col>
      <xdr:colOff>504825</xdr:colOff>
      <xdr:row>32</xdr:row>
      <xdr:rowOff>28575</xdr:rowOff>
    </xdr:from>
    <xdr:to>
      <xdr:col>6</xdr:col>
      <xdr:colOff>38100</xdr:colOff>
      <xdr:row>32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3367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17</xdr:col>
      <xdr:colOff>0</xdr:colOff>
      <xdr:row>32</xdr:row>
      <xdr:rowOff>228600</xdr:rowOff>
    </xdr:from>
    <xdr:to>
      <xdr:col>17</xdr:col>
      <xdr:colOff>0</xdr:colOff>
      <xdr:row>33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10525" y="79152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17</xdr:col>
      <xdr:colOff>0</xdr:colOff>
      <xdr:row>32</xdr:row>
      <xdr:rowOff>28575</xdr:rowOff>
    </xdr:from>
    <xdr:to>
      <xdr:col>17</xdr:col>
      <xdr:colOff>0</xdr:colOff>
      <xdr:row>32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10525" y="7715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17</xdr:col>
      <xdr:colOff>0</xdr:colOff>
      <xdr:row>32</xdr:row>
      <xdr:rowOff>228600</xdr:rowOff>
    </xdr:from>
    <xdr:to>
      <xdr:col>17</xdr:col>
      <xdr:colOff>0</xdr:colOff>
      <xdr:row>33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010525" y="7915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17</xdr:col>
      <xdr:colOff>0</xdr:colOff>
      <xdr:row>32</xdr:row>
      <xdr:rowOff>28575</xdr:rowOff>
    </xdr:from>
    <xdr:to>
      <xdr:col>17</xdr:col>
      <xdr:colOff>0</xdr:colOff>
      <xdr:row>32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010525" y="7715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17</xdr:col>
      <xdr:colOff>0</xdr:colOff>
      <xdr:row>32</xdr:row>
      <xdr:rowOff>228600</xdr:rowOff>
    </xdr:from>
    <xdr:to>
      <xdr:col>17</xdr:col>
      <xdr:colOff>0</xdr:colOff>
      <xdr:row>33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010525" y="79152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17</xdr:col>
      <xdr:colOff>0</xdr:colOff>
      <xdr:row>32</xdr:row>
      <xdr:rowOff>28575</xdr:rowOff>
    </xdr:from>
    <xdr:to>
      <xdr:col>17</xdr:col>
      <xdr:colOff>0</xdr:colOff>
      <xdr:row>32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010525" y="7715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22</xdr:col>
      <xdr:colOff>0</xdr:colOff>
      <xdr:row>32</xdr:row>
      <xdr:rowOff>295275</xdr:rowOff>
    </xdr:from>
    <xdr:to>
      <xdr:col>23</xdr:col>
      <xdr:colOff>0</xdr:colOff>
      <xdr:row>33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239375" y="7981950"/>
          <a:ext cx="504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22</xdr:col>
      <xdr:colOff>504825</xdr:colOff>
      <xdr:row>32</xdr:row>
      <xdr:rowOff>28575</xdr:rowOff>
    </xdr:from>
    <xdr:to>
      <xdr:col>23</xdr:col>
      <xdr:colOff>38100</xdr:colOff>
      <xdr:row>32</xdr:row>
      <xdr:rowOff>219075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74420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6</xdr:col>
      <xdr:colOff>504825</xdr:colOff>
      <xdr:row>32</xdr:row>
      <xdr:rowOff>28575</xdr:rowOff>
    </xdr:from>
    <xdr:to>
      <xdr:col>7</xdr:col>
      <xdr:colOff>38100</xdr:colOff>
      <xdr:row>32</xdr:row>
      <xdr:rowOff>219075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23850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6</xdr:col>
      <xdr:colOff>504825</xdr:colOff>
      <xdr:row>32</xdr:row>
      <xdr:rowOff>28575</xdr:rowOff>
    </xdr:from>
    <xdr:to>
      <xdr:col>7</xdr:col>
      <xdr:colOff>38100</xdr:colOff>
      <xdr:row>32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3850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6</xdr:col>
      <xdr:colOff>504825</xdr:colOff>
      <xdr:row>32</xdr:row>
      <xdr:rowOff>28575</xdr:rowOff>
    </xdr:from>
    <xdr:to>
      <xdr:col>7</xdr:col>
      <xdr:colOff>38100</xdr:colOff>
      <xdr:row>32</xdr:row>
      <xdr:rowOff>219075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23850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32</xdr:row>
      <xdr:rowOff>28575</xdr:rowOff>
    </xdr:from>
    <xdr:to>
      <xdr:col>8</xdr:col>
      <xdr:colOff>38100</xdr:colOff>
      <xdr:row>32</xdr:row>
      <xdr:rowOff>219075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7433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32</xdr:row>
      <xdr:rowOff>28575</xdr:rowOff>
    </xdr:from>
    <xdr:to>
      <xdr:col>8</xdr:col>
      <xdr:colOff>38100</xdr:colOff>
      <xdr:row>32</xdr:row>
      <xdr:rowOff>219075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7433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32</xdr:row>
      <xdr:rowOff>28575</xdr:rowOff>
    </xdr:from>
    <xdr:to>
      <xdr:col>8</xdr:col>
      <xdr:colOff>38100</xdr:colOff>
      <xdr:row>32</xdr:row>
      <xdr:rowOff>219075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433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32</xdr:row>
      <xdr:rowOff>28575</xdr:rowOff>
    </xdr:from>
    <xdr:to>
      <xdr:col>8</xdr:col>
      <xdr:colOff>38100</xdr:colOff>
      <xdr:row>32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7433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32</xdr:row>
      <xdr:rowOff>28575</xdr:rowOff>
    </xdr:from>
    <xdr:to>
      <xdr:col>8</xdr:col>
      <xdr:colOff>38100</xdr:colOff>
      <xdr:row>32</xdr:row>
      <xdr:rowOff>219075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7433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8</xdr:col>
      <xdr:colOff>504825</xdr:colOff>
      <xdr:row>32</xdr:row>
      <xdr:rowOff>28575</xdr:rowOff>
    </xdr:from>
    <xdr:to>
      <xdr:col>9</xdr:col>
      <xdr:colOff>38100</xdr:colOff>
      <xdr:row>32</xdr:row>
      <xdr:rowOff>219075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2481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8</xdr:col>
      <xdr:colOff>504825</xdr:colOff>
      <xdr:row>32</xdr:row>
      <xdr:rowOff>28575</xdr:rowOff>
    </xdr:from>
    <xdr:to>
      <xdr:col>9</xdr:col>
      <xdr:colOff>38100</xdr:colOff>
      <xdr:row>32</xdr:row>
      <xdr:rowOff>219075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481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22</xdr:col>
      <xdr:colOff>504825</xdr:colOff>
      <xdr:row>32</xdr:row>
      <xdr:rowOff>28575</xdr:rowOff>
    </xdr:from>
    <xdr:to>
      <xdr:col>23</xdr:col>
      <xdr:colOff>38100</xdr:colOff>
      <xdr:row>32</xdr:row>
      <xdr:rowOff>219075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074420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23</xdr:col>
      <xdr:colOff>504825</xdr:colOff>
      <xdr:row>32</xdr:row>
      <xdr:rowOff>28575</xdr:rowOff>
    </xdr:from>
    <xdr:to>
      <xdr:col>24</xdr:col>
      <xdr:colOff>38100</xdr:colOff>
      <xdr:row>32</xdr:row>
      <xdr:rowOff>219075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112490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23</xdr:col>
      <xdr:colOff>504825</xdr:colOff>
      <xdr:row>32</xdr:row>
      <xdr:rowOff>28575</xdr:rowOff>
    </xdr:from>
    <xdr:to>
      <xdr:col>24</xdr:col>
      <xdr:colOff>38100</xdr:colOff>
      <xdr:row>32</xdr:row>
      <xdr:rowOff>219075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12490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23</xdr:col>
      <xdr:colOff>504825</xdr:colOff>
      <xdr:row>32</xdr:row>
      <xdr:rowOff>28575</xdr:rowOff>
    </xdr:from>
    <xdr:to>
      <xdr:col>24</xdr:col>
      <xdr:colOff>38100</xdr:colOff>
      <xdr:row>32</xdr:row>
      <xdr:rowOff>219075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124902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32</xdr:row>
      <xdr:rowOff>28575</xdr:rowOff>
    </xdr:from>
    <xdr:to>
      <xdr:col>25</xdr:col>
      <xdr:colOff>38100</xdr:colOff>
      <xdr:row>32</xdr:row>
      <xdr:rowOff>219075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17538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32</xdr:row>
      <xdr:rowOff>28575</xdr:rowOff>
    </xdr:from>
    <xdr:to>
      <xdr:col>25</xdr:col>
      <xdr:colOff>38100</xdr:colOff>
      <xdr:row>32</xdr:row>
      <xdr:rowOff>219075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117538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32</xdr:row>
      <xdr:rowOff>28575</xdr:rowOff>
    </xdr:from>
    <xdr:to>
      <xdr:col>25</xdr:col>
      <xdr:colOff>38100</xdr:colOff>
      <xdr:row>32</xdr:row>
      <xdr:rowOff>219075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17538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32</xdr:row>
      <xdr:rowOff>28575</xdr:rowOff>
    </xdr:from>
    <xdr:to>
      <xdr:col>25</xdr:col>
      <xdr:colOff>38100</xdr:colOff>
      <xdr:row>32</xdr:row>
      <xdr:rowOff>219075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17538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32</xdr:row>
      <xdr:rowOff>28575</xdr:rowOff>
    </xdr:from>
    <xdr:to>
      <xdr:col>25</xdr:col>
      <xdr:colOff>38100</xdr:colOff>
      <xdr:row>32</xdr:row>
      <xdr:rowOff>219075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11753850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25</xdr:col>
      <xdr:colOff>504825</xdr:colOff>
      <xdr:row>32</xdr:row>
      <xdr:rowOff>28575</xdr:rowOff>
    </xdr:from>
    <xdr:to>
      <xdr:col>26</xdr:col>
      <xdr:colOff>38100</xdr:colOff>
      <xdr:row>32</xdr:row>
      <xdr:rowOff>219075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1225867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25</xdr:col>
      <xdr:colOff>504825</xdr:colOff>
      <xdr:row>32</xdr:row>
      <xdr:rowOff>28575</xdr:rowOff>
    </xdr:from>
    <xdr:to>
      <xdr:col>26</xdr:col>
      <xdr:colOff>38100</xdr:colOff>
      <xdr:row>32</xdr:row>
      <xdr:rowOff>219075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58675" y="771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view="pageBreakPreview" zoomScale="85" zoomScaleSheetLayoutView="85" workbookViewId="0" topLeftCell="A1">
      <selection activeCell="V15" sqref="V15"/>
    </sheetView>
  </sheetViews>
  <sheetFormatPr defaultColWidth="9.00390625" defaultRowHeight="13.5"/>
  <cols>
    <col min="1" max="1" width="0.5" style="0" customWidth="1"/>
    <col min="2" max="2" width="2.375" style="0" customWidth="1"/>
    <col min="3" max="3" width="1.625" style="0" customWidth="1"/>
    <col min="4" max="4" width="8.00390625" style="0" customWidth="1"/>
    <col min="5" max="5" width="5.25390625" style="0" customWidth="1"/>
    <col min="6" max="6" width="8.75390625" style="0" customWidth="1"/>
    <col min="7" max="7" width="4.875" style="0" customWidth="1"/>
    <col min="8" max="8" width="3.25390625" style="0" customWidth="1"/>
    <col min="9" max="9" width="5.375" style="0" customWidth="1"/>
    <col min="10" max="10" width="2.875" style="0" customWidth="1"/>
    <col min="11" max="11" width="2.25390625" style="0" customWidth="1"/>
    <col min="12" max="12" width="2.625" style="0" customWidth="1"/>
    <col min="13" max="13" width="6.25390625" style="0" customWidth="1"/>
    <col min="14" max="14" width="8.125" style="0" customWidth="1"/>
    <col min="15" max="15" width="10.625" style="0" customWidth="1"/>
    <col min="16" max="16" width="7.00390625" style="0" customWidth="1"/>
    <col min="17" max="17" width="6.75390625" style="0" customWidth="1"/>
    <col min="18" max="18" width="5.50390625" style="0" customWidth="1"/>
    <col min="19" max="19" width="5.75390625" style="0" customWidth="1"/>
    <col min="20" max="20" width="4.00390625" style="0" customWidth="1"/>
    <col min="21" max="21" width="0.6171875" style="18" customWidth="1"/>
    <col min="22" max="22" width="10.875" style="18" customWidth="1"/>
    <col min="23" max="23" width="5.25390625" style="0" customWidth="1"/>
  </cols>
  <sheetData>
    <row r="1" spans="1:21" ht="9.75" customHeight="1" thickTop="1">
      <c r="A1" s="308" t="s">
        <v>148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1" ht="38.25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1" ht="8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3"/>
    </row>
    <row r="4" spans="1:22" s="22" customFormat="1" ht="15" customHeight="1">
      <c r="A4" s="34"/>
      <c r="B4" s="35" t="s">
        <v>0</v>
      </c>
      <c r="C4" s="36"/>
      <c r="D4" s="36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9"/>
      <c r="S4" s="39"/>
      <c r="T4" s="38"/>
      <c r="U4" s="40"/>
      <c r="V4" s="21"/>
    </row>
    <row r="5" spans="1:21" ht="18" customHeight="1" thickBot="1">
      <c r="A5" s="30"/>
      <c r="B5" s="161" t="s">
        <v>137</v>
      </c>
      <c r="C5" s="32"/>
      <c r="D5" s="32"/>
      <c r="E5" s="161" t="s">
        <v>136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2" s="24" customFormat="1" ht="15" thickBot="1">
      <c r="A6" s="41"/>
      <c r="B6" s="42" t="s">
        <v>81</v>
      </c>
      <c r="C6" s="43" t="s">
        <v>78</v>
      </c>
      <c r="D6" s="43"/>
      <c r="E6" s="43"/>
      <c r="F6" s="43"/>
      <c r="G6" s="43"/>
      <c r="H6" s="44" t="s">
        <v>79</v>
      </c>
      <c r="I6" s="44"/>
      <c r="J6" s="316">
        <v>9.5</v>
      </c>
      <c r="K6" s="317"/>
      <c r="L6" s="44" t="s">
        <v>80</v>
      </c>
      <c r="M6" s="44"/>
      <c r="N6" s="44"/>
      <c r="O6" s="52" t="s">
        <v>91</v>
      </c>
      <c r="P6" s="45"/>
      <c r="Q6" s="45"/>
      <c r="R6" s="45"/>
      <c r="S6" s="45"/>
      <c r="T6" s="45"/>
      <c r="U6" s="46"/>
      <c r="V6" s="23"/>
    </row>
    <row r="7" spans="1:21" ht="3.75" customHeight="1" thickBot="1">
      <c r="A7" s="30"/>
      <c r="B7" s="47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20.25" customHeight="1" thickBot="1" thickTop="1">
      <c r="A8" s="30"/>
      <c r="B8" s="47"/>
      <c r="C8" s="242" t="s">
        <v>1</v>
      </c>
      <c r="D8" s="242"/>
      <c r="E8" s="242"/>
      <c r="F8" s="162"/>
      <c r="G8" s="32" t="s">
        <v>2</v>
      </c>
      <c r="H8" s="4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ht="4.5" customHeight="1" thickTop="1">
      <c r="A9" s="30"/>
      <c r="B9" s="4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1:21" ht="1.5" customHeight="1">
      <c r="A10" s="30"/>
      <c r="B10" s="4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</row>
    <row r="11" spans="1:21" ht="13.5">
      <c r="A11" s="30"/>
      <c r="B11" s="4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1:21" ht="10.5" customHeight="1" thickBot="1">
      <c r="A12" s="30"/>
      <c r="B12" s="4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1" ht="19.5" customHeight="1">
      <c r="A13" s="30"/>
      <c r="B13" s="47"/>
      <c r="C13" s="302" t="s">
        <v>3</v>
      </c>
      <c r="D13" s="303"/>
      <c r="E13" s="303"/>
      <c r="F13" s="172">
        <f>F14*2.31</f>
        <v>0</v>
      </c>
      <c r="G13" s="117" t="s">
        <v>4</v>
      </c>
      <c r="H13" s="117" t="s">
        <v>5</v>
      </c>
      <c r="I13" s="118"/>
      <c r="J13" s="50"/>
      <c r="K13" s="32"/>
      <c r="L13" s="291" t="s">
        <v>6</v>
      </c>
      <c r="M13" s="292"/>
      <c r="N13" s="123">
        <f>F13*509</f>
        <v>0</v>
      </c>
      <c r="O13" s="121" t="s">
        <v>7</v>
      </c>
      <c r="P13" s="121"/>
      <c r="Q13" s="165">
        <f>N13/200</f>
        <v>0</v>
      </c>
      <c r="R13" s="122" t="s">
        <v>8</v>
      </c>
      <c r="S13" s="32"/>
      <c r="T13" s="32"/>
      <c r="U13" s="33"/>
    </row>
    <row r="14" spans="1:21" ht="19.5" customHeight="1" thickBot="1">
      <c r="A14" s="30"/>
      <c r="B14" s="47"/>
      <c r="C14" s="304" t="s">
        <v>9</v>
      </c>
      <c r="D14" s="305"/>
      <c r="E14" s="305"/>
      <c r="F14" s="173">
        <f>F8*2/J6</f>
        <v>0</v>
      </c>
      <c r="G14" s="2" t="s">
        <v>10</v>
      </c>
      <c r="H14" s="3" t="s">
        <v>5</v>
      </c>
      <c r="I14" s="4"/>
      <c r="J14" s="32"/>
      <c r="K14" s="32"/>
      <c r="L14" s="289" t="s">
        <v>11</v>
      </c>
      <c r="M14" s="290"/>
      <c r="N14" s="290"/>
      <c r="O14" s="290"/>
      <c r="P14" s="290"/>
      <c r="Q14" s="166">
        <f>F13/14</f>
        <v>0</v>
      </c>
      <c r="R14" s="27" t="s">
        <v>12</v>
      </c>
      <c r="S14" s="32"/>
      <c r="T14" s="32"/>
      <c r="U14" s="33"/>
    </row>
    <row r="15" spans="1:21" ht="13.5" customHeight="1">
      <c r="A15" s="30"/>
      <c r="B15" s="47"/>
      <c r="C15" s="48"/>
      <c r="D15" s="48"/>
      <c r="E15" s="48"/>
      <c r="F15" s="32"/>
      <c r="G15" s="51"/>
      <c r="H15" s="32"/>
      <c r="I15" s="32"/>
      <c r="J15" s="32"/>
      <c r="K15" s="32"/>
      <c r="L15" s="52" t="s">
        <v>13</v>
      </c>
      <c r="M15" s="52"/>
      <c r="N15" s="52"/>
      <c r="O15" s="52"/>
      <c r="P15" s="53"/>
      <c r="Q15" s="52"/>
      <c r="R15" s="52"/>
      <c r="S15" s="32"/>
      <c r="T15" s="32"/>
      <c r="U15" s="33"/>
    </row>
    <row r="16" spans="1:21" ht="15" customHeight="1">
      <c r="A16" s="30"/>
      <c r="B16" s="47"/>
      <c r="C16" s="32"/>
      <c r="D16" s="32"/>
      <c r="E16" s="32"/>
      <c r="F16" s="32"/>
      <c r="G16" s="32"/>
      <c r="H16" s="32"/>
      <c r="I16" s="32"/>
      <c r="J16" s="32"/>
      <c r="K16" s="32"/>
      <c r="L16" s="54" t="s">
        <v>77</v>
      </c>
      <c r="M16" s="54"/>
      <c r="N16" s="54"/>
      <c r="O16" s="54"/>
      <c r="P16" s="54"/>
      <c r="Q16" s="54"/>
      <c r="R16" s="54"/>
      <c r="S16" s="32"/>
      <c r="T16" s="32"/>
      <c r="U16" s="33"/>
    </row>
    <row r="17" spans="1:22" s="24" customFormat="1" ht="14.25">
      <c r="A17" s="41"/>
      <c r="B17" s="55" t="s">
        <v>82</v>
      </c>
      <c r="C17" s="56" t="s">
        <v>89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  <c r="R17" s="57"/>
      <c r="S17" s="45"/>
      <c r="T17" s="45"/>
      <c r="U17" s="46"/>
      <c r="V17" s="23"/>
    </row>
    <row r="18" spans="1:21" ht="6.75" customHeight="1" thickBot="1">
      <c r="A18" s="30"/>
      <c r="B18" s="5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 spans="1:21" ht="20.25" customHeight="1" thickBot="1" thickTop="1">
      <c r="A19" s="30"/>
      <c r="B19" s="58"/>
      <c r="C19" s="214" t="s">
        <v>14</v>
      </c>
      <c r="D19" s="174"/>
      <c r="E19" s="215"/>
      <c r="F19" s="216" t="s">
        <v>15</v>
      </c>
      <c r="G19" s="216"/>
      <c r="H19" s="217"/>
      <c r="I19" s="139">
        <v>30</v>
      </c>
      <c r="J19" s="300" t="s">
        <v>16</v>
      </c>
      <c r="K19" s="300"/>
      <c r="L19" s="301"/>
      <c r="M19" s="52" t="s">
        <v>90</v>
      </c>
      <c r="N19" s="32"/>
      <c r="O19" s="32"/>
      <c r="P19" s="32"/>
      <c r="Q19" s="32"/>
      <c r="R19" s="32"/>
      <c r="S19" s="32"/>
      <c r="T19" s="32"/>
      <c r="U19" s="33"/>
    </row>
    <row r="20" spans="1:21" ht="33" customHeight="1" thickBot="1" thickTop="1">
      <c r="A20" s="30"/>
      <c r="B20" s="58"/>
      <c r="C20" s="222" t="s">
        <v>3</v>
      </c>
      <c r="D20" s="223"/>
      <c r="E20" s="224"/>
      <c r="F20" s="218">
        <f>F13*245/1000</f>
        <v>0</v>
      </c>
      <c r="G20" s="219"/>
      <c r="H20" s="119" t="s">
        <v>17</v>
      </c>
      <c r="I20" s="220">
        <f>F20*I19</f>
        <v>0</v>
      </c>
      <c r="J20" s="221"/>
      <c r="K20" s="221"/>
      <c r="L20" s="5" t="s">
        <v>17</v>
      </c>
      <c r="M20" s="32" t="s">
        <v>18</v>
      </c>
      <c r="N20" s="306" t="s">
        <v>19</v>
      </c>
      <c r="O20" s="307"/>
      <c r="P20" s="163">
        <f>I20*1000*509/10000</f>
        <v>0</v>
      </c>
      <c r="Q20" s="28" t="s">
        <v>20</v>
      </c>
      <c r="R20" s="59"/>
      <c r="S20" s="32"/>
      <c r="T20" s="32"/>
      <c r="U20" s="33"/>
    </row>
    <row r="21" spans="1:21" ht="26.25" customHeight="1" thickBot="1">
      <c r="A21" s="30"/>
      <c r="B21" s="58"/>
      <c r="C21" s="249" t="s">
        <v>21</v>
      </c>
      <c r="D21" s="250"/>
      <c r="E21" s="251"/>
      <c r="F21" s="298">
        <f>F14*245</f>
        <v>0</v>
      </c>
      <c r="G21" s="299"/>
      <c r="H21" s="6" t="s">
        <v>10</v>
      </c>
      <c r="I21" s="298">
        <f>F21*I19</f>
        <v>0</v>
      </c>
      <c r="J21" s="299"/>
      <c r="K21" s="299"/>
      <c r="L21" s="7" t="s">
        <v>10</v>
      </c>
      <c r="M21" s="32"/>
      <c r="N21" s="296" t="s">
        <v>85</v>
      </c>
      <c r="O21" s="297"/>
      <c r="P21" s="164">
        <f>P20/40</f>
        <v>0</v>
      </c>
      <c r="Q21" s="29" t="s">
        <v>22</v>
      </c>
      <c r="R21" s="32"/>
      <c r="S21" s="32"/>
      <c r="T21" s="32"/>
      <c r="U21" s="33"/>
    </row>
    <row r="22" spans="1:21" ht="12" customHeight="1" thickBot="1">
      <c r="A22" s="30"/>
      <c r="B22" s="58"/>
      <c r="C22" s="318" t="s">
        <v>23</v>
      </c>
      <c r="D22" s="319"/>
      <c r="E22" s="320"/>
      <c r="F22" s="225">
        <f>F21*D23</f>
        <v>0</v>
      </c>
      <c r="G22" s="226"/>
      <c r="H22" s="229" t="s">
        <v>24</v>
      </c>
      <c r="I22" s="225">
        <f>F22*I19</f>
        <v>0</v>
      </c>
      <c r="J22" s="226"/>
      <c r="K22" s="226"/>
      <c r="L22" s="229" t="s">
        <v>24</v>
      </c>
      <c r="M22" s="32"/>
      <c r="N22" s="60"/>
      <c r="O22" s="61"/>
      <c r="P22" s="62"/>
      <c r="Q22" s="63"/>
      <c r="R22" s="32"/>
      <c r="S22" s="32"/>
      <c r="T22" s="32"/>
      <c r="U22" s="33"/>
    </row>
    <row r="23" spans="1:21" ht="12" customHeight="1" thickBot="1" thickTop="1">
      <c r="A23" s="30"/>
      <c r="B23" s="58"/>
      <c r="C23" s="8" t="s">
        <v>25</v>
      </c>
      <c r="D23" s="140">
        <v>139</v>
      </c>
      <c r="E23" s="64" t="s">
        <v>26</v>
      </c>
      <c r="F23" s="227"/>
      <c r="G23" s="228"/>
      <c r="H23" s="230"/>
      <c r="I23" s="227"/>
      <c r="J23" s="228"/>
      <c r="K23" s="228"/>
      <c r="L23" s="230"/>
      <c r="M23" s="65" t="s">
        <v>27</v>
      </c>
      <c r="N23" s="264" t="s">
        <v>28</v>
      </c>
      <c r="O23" s="264"/>
      <c r="P23" s="264"/>
      <c r="Q23" s="264"/>
      <c r="R23" s="264"/>
      <c r="S23" s="264"/>
      <c r="T23" s="32"/>
      <c r="U23" s="33"/>
    </row>
    <row r="24" spans="1:21" ht="14.25" customHeight="1" thickTop="1">
      <c r="A24" s="30"/>
      <c r="B24" s="58"/>
      <c r="C24" s="265" t="s">
        <v>29</v>
      </c>
      <c r="D24" s="265"/>
      <c r="E24" s="265"/>
      <c r="F24" s="265"/>
      <c r="G24" s="66"/>
      <c r="H24" s="67"/>
      <c r="I24" s="66"/>
      <c r="J24" s="66"/>
      <c r="K24" s="66"/>
      <c r="L24" s="67"/>
      <c r="M24" s="32"/>
      <c r="N24" s="264"/>
      <c r="O24" s="264"/>
      <c r="P24" s="264"/>
      <c r="Q24" s="264"/>
      <c r="R24" s="264"/>
      <c r="S24" s="264"/>
      <c r="T24" s="32"/>
      <c r="U24" s="33"/>
    </row>
    <row r="25" spans="1:21" ht="16.5" customHeight="1">
      <c r="A25" s="30"/>
      <c r="B25" s="58"/>
      <c r="C25" s="68"/>
      <c r="D25" s="68"/>
      <c r="E25" s="68"/>
      <c r="F25" s="69"/>
      <c r="G25" s="69"/>
      <c r="H25" s="32"/>
      <c r="I25" s="69"/>
      <c r="J25" s="69"/>
      <c r="K25" s="69"/>
      <c r="L25" s="32"/>
      <c r="M25" s="32"/>
      <c r="N25" s="32"/>
      <c r="O25" s="32"/>
      <c r="P25" s="32"/>
      <c r="Q25" s="32"/>
      <c r="R25" s="32"/>
      <c r="S25" s="32"/>
      <c r="T25" s="32"/>
      <c r="U25" s="33"/>
    </row>
    <row r="26" spans="1:22" s="9" customFormat="1" ht="3" customHeight="1" thickBot="1">
      <c r="A26" s="30"/>
      <c r="B26" s="58"/>
      <c r="C26" s="32"/>
      <c r="D26" s="32"/>
      <c r="E26" s="32"/>
      <c r="F26" s="69"/>
      <c r="G26" s="69"/>
      <c r="H26" s="32"/>
      <c r="I26" s="69"/>
      <c r="J26" s="69"/>
      <c r="K26" s="69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19"/>
    </row>
    <row r="27" spans="1:21" ht="13.5">
      <c r="A27" s="30"/>
      <c r="B27" s="58"/>
      <c r="C27" s="105" t="s">
        <v>87</v>
      </c>
      <c r="D27" s="106"/>
      <c r="E27" s="107"/>
      <c r="F27" s="234">
        <f>F20*1000/14</f>
        <v>0</v>
      </c>
      <c r="G27" s="235"/>
      <c r="H27" s="243" t="s">
        <v>30</v>
      </c>
      <c r="I27" s="234">
        <f>I20*1000/14</f>
        <v>0</v>
      </c>
      <c r="J27" s="235"/>
      <c r="K27" s="235"/>
      <c r="L27" s="238" t="s">
        <v>30</v>
      </c>
      <c r="M27" s="242"/>
      <c r="N27" s="48"/>
      <c r="O27" s="32"/>
      <c r="P27" s="32"/>
      <c r="Q27" s="32"/>
      <c r="R27" s="32"/>
      <c r="S27" s="32"/>
      <c r="T27" s="32"/>
      <c r="U27" s="33"/>
    </row>
    <row r="28" spans="1:21" ht="14.25" thickBot="1">
      <c r="A28" s="30"/>
      <c r="B28" s="58"/>
      <c r="C28" s="108" t="s">
        <v>88</v>
      </c>
      <c r="D28" s="109"/>
      <c r="E28" s="110"/>
      <c r="F28" s="236"/>
      <c r="G28" s="237"/>
      <c r="H28" s="244"/>
      <c r="I28" s="240"/>
      <c r="J28" s="241"/>
      <c r="K28" s="241"/>
      <c r="L28" s="239"/>
      <c r="M28" s="242"/>
      <c r="N28" s="48"/>
      <c r="O28" s="32"/>
      <c r="P28" s="32"/>
      <c r="Q28" s="32"/>
      <c r="R28" s="32"/>
      <c r="S28" s="32"/>
      <c r="T28" s="32"/>
      <c r="U28" s="33"/>
    </row>
    <row r="29" spans="1:21" ht="14.25" thickTop="1">
      <c r="A29" s="30"/>
      <c r="B29" s="58"/>
      <c r="C29" s="111" t="s">
        <v>31</v>
      </c>
      <c r="D29" s="112"/>
      <c r="E29" s="113"/>
      <c r="F29" s="256">
        <f>(F20*1000)/0.8</f>
        <v>0</v>
      </c>
      <c r="G29" s="257"/>
      <c r="H29" s="254" t="s">
        <v>32</v>
      </c>
      <c r="I29" s="260">
        <f>(I20*1000)/0.8</f>
        <v>0</v>
      </c>
      <c r="J29" s="261"/>
      <c r="K29" s="261"/>
      <c r="L29" s="252" t="s">
        <v>32</v>
      </c>
      <c r="M29" s="32"/>
      <c r="N29" s="245" t="s">
        <v>125</v>
      </c>
      <c r="O29" s="246"/>
      <c r="P29" s="246"/>
      <c r="Q29" s="266">
        <f>I29/2629</f>
        <v>0</v>
      </c>
      <c r="R29" s="268" t="s">
        <v>33</v>
      </c>
      <c r="S29" s="32"/>
      <c r="T29" s="32"/>
      <c r="U29" s="33"/>
    </row>
    <row r="30" spans="1:21" ht="14.25" thickBot="1">
      <c r="A30" s="30"/>
      <c r="B30" s="58"/>
      <c r="C30" s="114" t="s">
        <v>34</v>
      </c>
      <c r="D30" s="115"/>
      <c r="E30" s="116"/>
      <c r="F30" s="258"/>
      <c r="G30" s="259"/>
      <c r="H30" s="255"/>
      <c r="I30" s="262"/>
      <c r="J30" s="263"/>
      <c r="K30" s="263"/>
      <c r="L30" s="253"/>
      <c r="M30" s="32"/>
      <c r="N30" s="247"/>
      <c r="O30" s="248"/>
      <c r="P30" s="248"/>
      <c r="Q30" s="267"/>
      <c r="R30" s="269"/>
      <c r="S30" s="32"/>
      <c r="T30" s="32"/>
      <c r="U30" s="33"/>
    </row>
    <row r="31" spans="1:21" ht="12.75" customHeight="1">
      <c r="A31" s="30"/>
      <c r="B31" s="58"/>
      <c r="C31" s="52" t="s">
        <v>35</v>
      </c>
      <c r="D31" s="52"/>
      <c r="E31" s="52"/>
      <c r="F31" s="52"/>
      <c r="G31" s="52"/>
      <c r="H31" s="52"/>
      <c r="I31" s="52"/>
      <c r="J31" s="52"/>
      <c r="K31" s="52" t="s">
        <v>36</v>
      </c>
      <c r="L31" s="52" t="s">
        <v>37</v>
      </c>
      <c r="M31" s="52"/>
      <c r="N31" s="287" t="s">
        <v>124</v>
      </c>
      <c r="O31" s="287"/>
      <c r="P31" s="287"/>
      <c r="Q31" s="287"/>
      <c r="R31" s="287"/>
      <c r="S31" s="32"/>
      <c r="T31" s="32"/>
      <c r="U31" s="33"/>
    </row>
    <row r="32" spans="1:21" ht="12.75" customHeight="1">
      <c r="A32" s="30"/>
      <c r="B32" s="58"/>
      <c r="C32" s="70" t="s">
        <v>38</v>
      </c>
      <c r="D32" s="70"/>
      <c r="E32" s="70"/>
      <c r="F32" s="70"/>
      <c r="G32" s="70"/>
      <c r="H32" s="52"/>
      <c r="I32" s="52"/>
      <c r="J32" s="52"/>
      <c r="K32" s="52" t="s">
        <v>39</v>
      </c>
      <c r="L32" s="52" t="s">
        <v>40</v>
      </c>
      <c r="M32" s="52"/>
      <c r="N32" s="32"/>
      <c r="O32" s="32"/>
      <c r="P32" s="32"/>
      <c r="Q32" s="32"/>
      <c r="R32" s="32"/>
      <c r="S32" s="32"/>
      <c r="T32" s="32"/>
      <c r="U32" s="33"/>
    </row>
    <row r="33" spans="1:21" ht="12.75" customHeight="1">
      <c r="A33" s="30"/>
      <c r="B33" s="58"/>
      <c r="C33" s="288" t="s">
        <v>41</v>
      </c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32"/>
      <c r="P33" s="32"/>
      <c r="Q33" s="32"/>
      <c r="R33" s="32"/>
      <c r="S33" s="32"/>
      <c r="T33" s="32"/>
      <c r="U33" s="33"/>
    </row>
    <row r="34" spans="1:21" ht="6.75" customHeight="1" thickBot="1">
      <c r="A34" s="30"/>
      <c r="B34" s="58"/>
      <c r="C34" s="71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32"/>
      <c r="P34" s="32"/>
      <c r="Q34" s="32"/>
      <c r="R34" s="32"/>
      <c r="S34" s="32"/>
      <c r="T34" s="32"/>
      <c r="U34" s="33"/>
    </row>
    <row r="35" spans="1:22" s="26" customFormat="1" ht="15.75" thickBot="1" thickTop="1">
      <c r="A35" s="73"/>
      <c r="B35" s="74" t="s">
        <v>83</v>
      </c>
      <c r="C35" s="75" t="s">
        <v>84</v>
      </c>
      <c r="D35" s="75"/>
      <c r="E35" s="76"/>
      <c r="F35" s="77" t="s">
        <v>103</v>
      </c>
      <c r="G35" s="78">
        <f>E35*12</f>
        <v>0</v>
      </c>
      <c r="H35" s="79" t="s">
        <v>92</v>
      </c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2"/>
      <c r="V35" s="25"/>
    </row>
    <row r="36" spans="1:21" ht="6.75" customHeight="1" thickBot="1" thickTop="1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</row>
    <row r="37" spans="1:21" ht="20.25" customHeight="1" thickBot="1">
      <c r="A37" s="30"/>
      <c r="B37" s="32"/>
      <c r="C37" s="294" t="s">
        <v>97</v>
      </c>
      <c r="D37" s="295"/>
      <c r="E37" s="295"/>
      <c r="F37" s="295"/>
      <c r="G37" s="284">
        <f>F13*G35</f>
        <v>0</v>
      </c>
      <c r="H37" s="284"/>
      <c r="I37" s="20" t="s">
        <v>42</v>
      </c>
      <c r="J37" s="32"/>
      <c r="K37" s="32"/>
      <c r="L37" s="291" t="s">
        <v>6</v>
      </c>
      <c r="M37" s="292"/>
      <c r="N37" s="167">
        <f>G37*509</f>
        <v>0</v>
      </c>
      <c r="O37" s="121" t="s">
        <v>7</v>
      </c>
      <c r="P37" s="121"/>
      <c r="Q37" s="314">
        <f>N37/200</f>
        <v>0</v>
      </c>
      <c r="R37" s="314"/>
      <c r="S37" s="122" t="s">
        <v>8</v>
      </c>
      <c r="T37" s="32"/>
      <c r="U37" s="33"/>
    </row>
    <row r="38" spans="1:22" s="9" customFormat="1" ht="20.25" customHeight="1" thickBot="1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289" t="s">
        <v>43</v>
      </c>
      <c r="M38" s="290"/>
      <c r="N38" s="290"/>
      <c r="O38" s="290"/>
      <c r="P38" s="290"/>
      <c r="Q38" s="315">
        <f>G37/14</f>
        <v>0</v>
      </c>
      <c r="R38" s="315"/>
      <c r="S38" s="27" t="s">
        <v>44</v>
      </c>
      <c r="T38" s="32"/>
      <c r="U38" s="33"/>
      <c r="V38" s="19"/>
    </row>
    <row r="39" spans="1:22" s="9" customFormat="1" ht="2.25" customHeight="1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19"/>
    </row>
    <row r="40" spans="1:21" ht="11.25" customHeight="1">
      <c r="A40" s="30"/>
      <c r="B40" s="32"/>
      <c r="C40" s="270" t="s">
        <v>45</v>
      </c>
      <c r="D40" s="270"/>
      <c r="E40" s="270"/>
      <c r="F40" s="270"/>
      <c r="G40" s="197">
        <f>F14*G35</f>
        <v>0</v>
      </c>
      <c r="H40" s="197"/>
      <c r="I40" s="83" t="s">
        <v>46</v>
      </c>
      <c r="J40" s="271">
        <f>G40*P40</f>
        <v>0</v>
      </c>
      <c r="K40" s="271"/>
      <c r="L40" s="271"/>
      <c r="M40" s="83" t="s">
        <v>47</v>
      </c>
      <c r="N40" s="32"/>
      <c r="O40" s="32"/>
      <c r="P40" s="32">
        <f>D23</f>
        <v>139</v>
      </c>
      <c r="Q40" s="83" t="s">
        <v>26</v>
      </c>
      <c r="R40" s="32"/>
      <c r="S40" s="32"/>
      <c r="T40" s="32"/>
      <c r="U40" s="33"/>
    </row>
    <row r="41" spans="1:21" ht="14.25" customHeight="1" thickBot="1">
      <c r="A41" s="30"/>
      <c r="B41" s="32"/>
      <c r="C41" s="84"/>
      <c r="D41" s="84"/>
      <c r="E41" s="84"/>
      <c r="F41" s="84"/>
      <c r="G41" s="85"/>
      <c r="H41" s="85"/>
      <c r="I41" s="8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</row>
    <row r="42" spans="1:21" ht="21" customHeight="1" thickBot="1">
      <c r="A42" s="30"/>
      <c r="B42" s="32"/>
      <c r="C42" s="278" t="s">
        <v>48</v>
      </c>
      <c r="D42" s="279"/>
      <c r="E42" s="279"/>
      <c r="F42" s="279"/>
      <c r="G42" s="279"/>
      <c r="H42" s="279"/>
      <c r="I42" s="280"/>
      <c r="J42" s="281" t="s">
        <v>49</v>
      </c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33"/>
    </row>
    <row r="43" spans="1:21" ht="1.5" customHeight="1" thickBot="1">
      <c r="A43" s="30"/>
      <c r="B43" s="32"/>
      <c r="C43" s="86"/>
      <c r="D43" s="86"/>
      <c r="E43" s="86"/>
      <c r="F43" s="86"/>
      <c r="G43" s="86"/>
      <c r="H43" s="86"/>
      <c r="I43" s="86"/>
      <c r="J43" s="5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</row>
    <row r="44" spans="1:21" ht="17.25" customHeight="1" thickBot="1">
      <c r="A44" s="30"/>
      <c r="B44" s="32"/>
      <c r="C44" s="283" t="s">
        <v>50</v>
      </c>
      <c r="D44" s="283"/>
      <c r="E44" s="283"/>
      <c r="F44" s="283"/>
      <c r="G44" s="283"/>
      <c r="H44" s="283"/>
      <c r="I44" s="283"/>
      <c r="J44" s="233" t="s">
        <v>51</v>
      </c>
      <c r="K44" s="233"/>
      <c r="L44" s="87"/>
      <c r="M44" s="88"/>
      <c r="N44" s="205" t="s">
        <v>102</v>
      </c>
      <c r="O44" s="206"/>
      <c r="P44" s="207"/>
      <c r="Q44" s="32"/>
      <c r="R44" s="32"/>
      <c r="S44" s="32"/>
      <c r="T44" s="32"/>
      <c r="U44" s="33"/>
    </row>
    <row r="45" spans="1:21" ht="14.25" thickTop="1">
      <c r="A45" s="30"/>
      <c r="B45" s="32"/>
      <c r="C45" s="274" t="s">
        <v>52</v>
      </c>
      <c r="D45" s="275"/>
      <c r="E45" s="276"/>
      <c r="F45" s="276"/>
      <c r="G45" s="276"/>
      <c r="H45" s="277"/>
      <c r="I45" s="89" t="s">
        <v>53</v>
      </c>
      <c r="J45" s="272"/>
      <c r="K45" s="273"/>
      <c r="L45" s="32" t="s">
        <v>54</v>
      </c>
      <c r="M45" s="32"/>
      <c r="N45" s="10" t="s">
        <v>55</v>
      </c>
      <c r="O45" s="1">
        <f>J45*R45*2</f>
        <v>0</v>
      </c>
      <c r="P45" s="11" t="s">
        <v>56</v>
      </c>
      <c r="Q45" s="53" t="s">
        <v>57</v>
      </c>
      <c r="R45" s="52">
        <v>1.61</v>
      </c>
      <c r="S45" s="52" t="s">
        <v>58</v>
      </c>
      <c r="T45" s="65"/>
      <c r="U45" s="33"/>
    </row>
    <row r="46" spans="1:21" ht="14.25" thickBot="1">
      <c r="A46" s="30"/>
      <c r="B46" s="32"/>
      <c r="C46" s="195" t="s">
        <v>99</v>
      </c>
      <c r="D46" s="196"/>
      <c r="E46" s="197"/>
      <c r="F46" s="197"/>
      <c r="G46" s="197"/>
      <c r="H46" s="198"/>
      <c r="I46" s="89" t="s">
        <v>59</v>
      </c>
      <c r="J46" s="203"/>
      <c r="K46" s="204"/>
      <c r="L46" s="32" t="s">
        <v>54</v>
      </c>
      <c r="M46" s="32"/>
      <c r="N46" s="12" t="s">
        <v>60</v>
      </c>
      <c r="O46" s="13">
        <f>J46*R46*2</f>
        <v>0</v>
      </c>
      <c r="P46" s="14" t="s">
        <v>56</v>
      </c>
      <c r="Q46" s="53" t="s">
        <v>57</v>
      </c>
      <c r="R46" s="52">
        <v>3.01</v>
      </c>
      <c r="S46" s="52" t="s">
        <v>58</v>
      </c>
      <c r="T46" s="65"/>
      <c r="U46" s="33"/>
    </row>
    <row r="47" spans="1:21" ht="15.75" customHeight="1" thickBot="1" thickTop="1">
      <c r="A47" s="30"/>
      <c r="B47" s="32"/>
      <c r="C47" s="90" t="s">
        <v>75</v>
      </c>
      <c r="D47" s="90"/>
      <c r="E47" s="32"/>
      <c r="F47" s="32"/>
      <c r="G47" s="32"/>
      <c r="H47" s="32"/>
      <c r="I47" s="32"/>
      <c r="J47" s="32"/>
      <c r="K47" s="32"/>
      <c r="L47" s="32"/>
      <c r="M47" s="32"/>
      <c r="N47" s="15" t="s">
        <v>61</v>
      </c>
      <c r="O47" s="16">
        <f>SUM(O45:O46)</f>
        <v>0</v>
      </c>
      <c r="P47" s="17" t="s">
        <v>62</v>
      </c>
      <c r="Q47" s="137" t="s">
        <v>16</v>
      </c>
      <c r="R47" s="293">
        <f>O47*245</f>
        <v>0</v>
      </c>
      <c r="S47" s="293"/>
      <c r="T47" s="138" t="s">
        <v>63</v>
      </c>
      <c r="U47" s="33"/>
    </row>
    <row r="48" spans="1:21" ht="17.25" customHeight="1" thickBot="1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27"/>
      <c r="O48" s="128"/>
      <c r="P48" s="129"/>
      <c r="Q48" s="83"/>
      <c r="R48" s="83"/>
      <c r="S48" s="83"/>
      <c r="T48" s="83"/>
      <c r="U48" s="33"/>
    </row>
    <row r="49" spans="1:21" ht="15" customHeight="1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05" t="s">
        <v>102</v>
      </c>
      <c r="O49" s="206"/>
      <c r="P49" s="207"/>
      <c r="Q49" s="83"/>
      <c r="R49" s="83"/>
      <c r="S49" s="83"/>
      <c r="T49" s="83"/>
      <c r="U49" s="33"/>
    </row>
    <row r="50" spans="1:21" ht="15" customHeight="1" thickBot="1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" t="s">
        <v>65</v>
      </c>
      <c r="O50" s="13">
        <f>J51*R50*2</f>
        <v>0</v>
      </c>
      <c r="P50" s="11" t="s">
        <v>63</v>
      </c>
      <c r="Q50" s="53" t="s">
        <v>57</v>
      </c>
      <c r="R50" s="52">
        <v>2.12</v>
      </c>
      <c r="S50" s="52" t="s">
        <v>58</v>
      </c>
      <c r="T50" s="65"/>
      <c r="U50" s="33"/>
    </row>
    <row r="51" spans="1:21" ht="14.25" customHeight="1" thickTop="1">
      <c r="A51" s="30"/>
      <c r="B51" s="32"/>
      <c r="C51" s="208" t="s">
        <v>100</v>
      </c>
      <c r="D51" s="209"/>
      <c r="E51" s="209"/>
      <c r="F51" s="209"/>
      <c r="G51" s="209"/>
      <c r="H51" s="210"/>
      <c r="I51" s="89" t="s">
        <v>64</v>
      </c>
      <c r="J51" s="231"/>
      <c r="K51" s="232"/>
      <c r="L51" s="32" t="s">
        <v>54</v>
      </c>
      <c r="M51" s="32"/>
      <c r="N51" s="12" t="s">
        <v>67</v>
      </c>
      <c r="O51" s="13">
        <f>J52*R51*2</f>
        <v>0</v>
      </c>
      <c r="P51" s="14" t="s">
        <v>68</v>
      </c>
      <c r="Q51" s="53" t="s">
        <v>57</v>
      </c>
      <c r="R51" s="52">
        <f>R50</f>
        <v>2.12</v>
      </c>
      <c r="S51" s="52" t="s">
        <v>58</v>
      </c>
      <c r="T51" s="65"/>
      <c r="U51" s="33"/>
    </row>
    <row r="52" spans="1:21" ht="13.5">
      <c r="A52" s="30"/>
      <c r="B52" s="32"/>
      <c r="C52" s="211"/>
      <c r="D52" s="212"/>
      <c r="E52" s="212"/>
      <c r="F52" s="212"/>
      <c r="G52" s="212"/>
      <c r="H52" s="213"/>
      <c r="I52" s="89" t="s">
        <v>66</v>
      </c>
      <c r="J52" s="285"/>
      <c r="K52" s="286"/>
      <c r="L52" s="32" t="s">
        <v>54</v>
      </c>
      <c r="M52" s="32"/>
      <c r="N52" s="12" t="s">
        <v>69</v>
      </c>
      <c r="O52" s="13">
        <f>J53*R52*2</f>
        <v>0</v>
      </c>
      <c r="P52" s="14" t="s">
        <v>68</v>
      </c>
      <c r="Q52" s="53" t="s">
        <v>57</v>
      </c>
      <c r="R52" s="52">
        <v>3.71</v>
      </c>
      <c r="S52" s="52" t="s">
        <v>58</v>
      </c>
      <c r="T52" s="65"/>
      <c r="U52" s="33"/>
    </row>
    <row r="53" spans="1:21" ht="14.25" thickBot="1">
      <c r="A53" s="30"/>
      <c r="B53" s="32"/>
      <c r="C53" s="211"/>
      <c r="D53" s="212"/>
      <c r="E53" s="212"/>
      <c r="F53" s="212"/>
      <c r="G53" s="212"/>
      <c r="H53" s="213"/>
      <c r="I53" s="91" t="s">
        <v>69</v>
      </c>
      <c r="J53" s="285"/>
      <c r="K53" s="286"/>
      <c r="L53" s="32" t="s">
        <v>54</v>
      </c>
      <c r="M53" s="32"/>
      <c r="N53" s="12" t="s">
        <v>60</v>
      </c>
      <c r="O53" s="13">
        <f>J54*R53*2</f>
        <v>0</v>
      </c>
      <c r="P53" s="14" t="s">
        <v>70</v>
      </c>
      <c r="Q53" s="53" t="s">
        <v>57</v>
      </c>
      <c r="R53" s="52">
        <f>R46</f>
        <v>3.01</v>
      </c>
      <c r="S53" s="52" t="s">
        <v>58</v>
      </c>
      <c r="T53" s="65"/>
      <c r="U53" s="33"/>
    </row>
    <row r="54" spans="1:21" ht="15" thickBot="1" thickTop="1">
      <c r="A54" s="30"/>
      <c r="B54" s="32"/>
      <c r="C54" s="131"/>
      <c r="D54" s="134" t="s">
        <v>94</v>
      </c>
      <c r="E54" s="168"/>
      <c r="F54" s="132" t="s">
        <v>95</v>
      </c>
      <c r="G54" s="132"/>
      <c r="H54" s="133"/>
      <c r="I54" s="89" t="s">
        <v>59</v>
      </c>
      <c r="J54" s="203"/>
      <c r="K54" s="204"/>
      <c r="L54" s="32" t="s">
        <v>54</v>
      </c>
      <c r="M54" s="32"/>
      <c r="N54" s="15" t="s">
        <v>61</v>
      </c>
      <c r="O54" s="16">
        <f>SUM(O50:O53)</f>
        <v>0</v>
      </c>
      <c r="P54" s="17" t="s">
        <v>62</v>
      </c>
      <c r="Q54" s="137" t="s">
        <v>16</v>
      </c>
      <c r="R54" s="202">
        <f>E54*O54*12</f>
        <v>0</v>
      </c>
      <c r="S54" s="202"/>
      <c r="T54" s="138" t="s">
        <v>63</v>
      </c>
      <c r="U54" s="33"/>
    </row>
    <row r="55" spans="1:21" ht="15" thickBot="1" thickTop="1">
      <c r="A55" s="30"/>
      <c r="B55" s="32"/>
      <c r="C55" s="90" t="s">
        <v>76</v>
      </c>
      <c r="D55" s="90"/>
      <c r="E55" s="32"/>
      <c r="F55" s="32"/>
      <c r="G55" s="32"/>
      <c r="H55" s="32"/>
      <c r="I55" s="32"/>
      <c r="J55" s="32"/>
      <c r="K55" s="32"/>
      <c r="L55" s="32"/>
      <c r="M55" s="32"/>
      <c r="N55" s="10" t="s">
        <v>65</v>
      </c>
      <c r="O55" s="13">
        <f>J56*R55*2</f>
        <v>0</v>
      </c>
      <c r="P55" s="11" t="s">
        <v>63</v>
      </c>
      <c r="Q55" s="53" t="s">
        <v>57</v>
      </c>
      <c r="R55" s="52">
        <v>2.12</v>
      </c>
      <c r="S55" s="52" t="s">
        <v>58</v>
      </c>
      <c r="U55" s="33"/>
    </row>
    <row r="56" spans="1:21" ht="13.5" customHeight="1" thickTop="1">
      <c r="A56" s="92"/>
      <c r="B56" s="65"/>
      <c r="C56" s="208" t="s">
        <v>101</v>
      </c>
      <c r="D56" s="209"/>
      <c r="E56" s="209"/>
      <c r="F56" s="209"/>
      <c r="G56" s="209"/>
      <c r="H56" s="210"/>
      <c r="I56" s="89" t="s">
        <v>64</v>
      </c>
      <c r="J56" s="231"/>
      <c r="K56" s="232"/>
      <c r="L56" s="32" t="s">
        <v>54</v>
      </c>
      <c r="M56" s="32"/>
      <c r="N56" s="12" t="s">
        <v>67</v>
      </c>
      <c r="O56" s="13">
        <f>J57*R56*2</f>
        <v>0</v>
      </c>
      <c r="P56" s="14" t="s">
        <v>68</v>
      </c>
      <c r="Q56" s="53" t="s">
        <v>57</v>
      </c>
      <c r="R56" s="52">
        <f>R55</f>
        <v>2.12</v>
      </c>
      <c r="S56" s="52" t="s">
        <v>58</v>
      </c>
      <c r="T56" s="93"/>
      <c r="U56" s="33"/>
    </row>
    <row r="57" spans="1:21" ht="13.5" customHeight="1">
      <c r="A57" s="92"/>
      <c r="B57" s="65"/>
      <c r="C57" s="211"/>
      <c r="D57" s="212"/>
      <c r="E57" s="212"/>
      <c r="F57" s="212"/>
      <c r="G57" s="212"/>
      <c r="H57" s="213"/>
      <c r="I57" s="89" t="s">
        <v>66</v>
      </c>
      <c r="J57" s="285"/>
      <c r="K57" s="286"/>
      <c r="L57" s="32" t="s">
        <v>54</v>
      </c>
      <c r="M57" s="32"/>
      <c r="N57" s="12" t="s">
        <v>69</v>
      </c>
      <c r="O57" s="13">
        <f>J58*R57*2</f>
        <v>0</v>
      </c>
      <c r="P57" s="14" t="s">
        <v>68</v>
      </c>
      <c r="Q57" s="53" t="s">
        <v>57</v>
      </c>
      <c r="R57" s="52">
        <v>3.71</v>
      </c>
      <c r="S57" s="52" t="s">
        <v>58</v>
      </c>
      <c r="T57" s="130"/>
      <c r="U57" s="33"/>
    </row>
    <row r="58" spans="1:21" ht="13.5" customHeight="1" thickBot="1">
      <c r="A58" s="92"/>
      <c r="B58" s="65"/>
      <c r="C58" s="211"/>
      <c r="D58" s="212"/>
      <c r="E58" s="212"/>
      <c r="F58" s="212"/>
      <c r="G58" s="212"/>
      <c r="H58" s="213"/>
      <c r="I58" s="91" t="s">
        <v>69</v>
      </c>
      <c r="J58" s="285"/>
      <c r="K58" s="286"/>
      <c r="L58" s="32" t="s">
        <v>54</v>
      </c>
      <c r="M58" s="32"/>
      <c r="N58" s="12" t="s">
        <v>60</v>
      </c>
      <c r="O58" s="13">
        <f>J59*R58*2</f>
        <v>0</v>
      </c>
      <c r="P58" s="14" t="s">
        <v>70</v>
      </c>
      <c r="Q58" s="53" t="s">
        <v>57</v>
      </c>
      <c r="R58" s="52">
        <v>3.01</v>
      </c>
      <c r="S58" s="52" t="s">
        <v>58</v>
      </c>
      <c r="T58" s="130"/>
      <c r="U58" s="33"/>
    </row>
    <row r="59" spans="1:21" ht="13.5" customHeight="1" thickBot="1" thickTop="1">
      <c r="A59" s="92"/>
      <c r="B59" s="65"/>
      <c r="C59" s="131"/>
      <c r="D59" s="134" t="s">
        <v>94</v>
      </c>
      <c r="E59" s="168"/>
      <c r="F59" s="132" t="s">
        <v>95</v>
      </c>
      <c r="G59" s="132"/>
      <c r="H59" s="133"/>
      <c r="I59" s="89" t="s">
        <v>59</v>
      </c>
      <c r="J59" s="203"/>
      <c r="K59" s="204"/>
      <c r="L59" s="32" t="s">
        <v>54</v>
      </c>
      <c r="M59" s="32"/>
      <c r="N59" s="15" t="s">
        <v>61</v>
      </c>
      <c r="O59" s="16">
        <f>SUM(O55:O58)</f>
        <v>0</v>
      </c>
      <c r="P59" s="17" t="s">
        <v>62</v>
      </c>
      <c r="Q59" s="137" t="s">
        <v>16</v>
      </c>
      <c r="R59" s="202">
        <f>E59*O59*12</f>
        <v>0</v>
      </c>
      <c r="S59" s="202"/>
      <c r="T59" s="138" t="s">
        <v>63</v>
      </c>
      <c r="U59" s="33"/>
    </row>
    <row r="60" spans="1:21" ht="11.25" customHeight="1" thickTop="1">
      <c r="A60" s="92"/>
      <c r="B60" s="65"/>
      <c r="C60" s="90" t="s">
        <v>120</v>
      </c>
      <c r="D60" s="94"/>
      <c r="E60" s="94"/>
      <c r="F60" s="94"/>
      <c r="G60" s="95"/>
      <c r="H60" s="95"/>
      <c r="I60" s="95"/>
      <c r="J60" s="95"/>
      <c r="K60" s="95"/>
      <c r="L60" s="95"/>
      <c r="M60" s="96"/>
      <c r="N60" s="135"/>
      <c r="O60" s="135"/>
      <c r="P60" s="135"/>
      <c r="Q60" s="130"/>
      <c r="R60" s="130"/>
      <c r="S60" s="130"/>
      <c r="T60" s="130"/>
      <c r="U60" s="33"/>
    </row>
    <row r="61" spans="1:21" ht="10.5" customHeight="1" thickBot="1">
      <c r="A61" s="92"/>
      <c r="B61" s="65"/>
      <c r="C61" s="97"/>
      <c r="D61" s="97"/>
      <c r="E61" s="97"/>
      <c r="F61" s="97"/>
      <c r="G61" s="95"/>
      <c r="H61" s="95"/>
      <c r="I61" s="95"/>
      <c r="J61" s="95"/>
      <c r="K61" s="95"/>
      <c r="L61" s="95"/>
      <c r="M61" s="201" t="s">
        <v>96</v>
      </c>
      <c r="N61" s="201"/>
      <c r="O61" s="201"/>
      <c r="P61" s="201"/>
      <c r="Q61" s="201"/>
      <c r="R61" s="201"/>
      <c r="S61" s="201"/>
      <c r="T61" s="201"/>
      <c r="U61" s="33"/>
    </row>
    <row r="62" spans="1:21" ht="19.5" customHeight="1" thickBot="1">
      <c r="A62" s="30"/>
      <c r="B62" s="32"/>
      <c r="C62" s="199" t="s">
        <v>93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169">
        <f>R54+R59-O47*(E54*12+E59*12)</f>
        <v>0</v>
      </c>
      <c r="P62" s="120" t="s">
        <v>86</v>
      </c>
      <c r="Q62" s="32"/>
      <c r="R62" s="124" t="s">
        <v>71</v>
      </c>
      <c r="S62" s="170">
        <f>O62/200</f>
        <v>0</v>
      </c>
      <c r="T62" s="136" t="s">
        <v>98</v>
      </c>
      <c r="U62" s="33"/>
    </row>
    <row r="63" spans="1:21" ht="19.5" customHeight="1" thickBot="1">
      <c r="A63" s="30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125" t="s">
        <v>72</v>
      </c>
      <c r="S63" s="171">
        <f>(O62/7.81)/60</f>
        <v>0</v>
      </c>
      <c r="T63" s="126" t="s">
        <v>73</v>
      </c>
      <c r="U63" s="33"/>
    </row>
    <row r="64" spans="1:21" ht="12.75" customHeight="1" thickBot="1">
      <c r="A64" s="98"/>
      <c r="B64" s="99"/>
      <c r="C64" s="100" t="s">
        <v>74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1"/>
      <c r="S64" s="102"/>
      <c r="T64" s="103"/>
      <c r="U64" s="104"/>
    </row>
    <row r="65" ht="14.25" thickTop="1"/>
  </sheetData>
  <sheetProtection/>
  <mergeCells count="73">
    <mergeCell ref="A1:U2"/>
    <mergeCell ref="J56:K56"/>
    <mergeCell ref="J57:K57"/>
    <mergeCell ref="J58:K58"/>
    <mergeCell ref="Q37:R37"/>
    <mergeCell ref="Q38:R38"/>
    <mergeCell ref="J6:K6"/>
    <mergeCell ref="C22:E22"/>
    <mergeCell ref="H22:H23"/>
    <mergeCell ref="F22:G23"/>
    <mergeCell ref="C8:E8"/>
    <mergeCell ref="L14:P14"/>
    <mergeCell ref="N21:O21"/>
    <mergeCell ref="I21:K21"/>
    <mergeCell ref="F21:G21"/>
    <mergeCell ref="J19:L19"/>
    <mergeCell ref="L13:M13"/>
    <mergeCell ref="C13:E13"/>
    <mergeCell ref="C14:E14"/>
    <mergeCell ref="N20:O20"/>
    <mergeCell ref="G37:H37"/>
    <mergeCell ref="J52:K52"/>
    <mergeCell ref="N31:R31"/>
    <mergeCell ref="J53:K53"/>
    <mergeCell ref="C33:N33"/>
    <mergeCell ref="L38:P38"/>
    <mergeCell ref="L37:M37"/>
    <mergeCell ref="R47:S47"/>
    <mergeCell ref="C37:F37"/>
    <mergeCell ref="J46:K46"/>
    <mergeCell ref="C40:F40"/>
    <mergeCell ref="G40:H40"/>
    <mergeCell ref="J40:L40"/>
    <mergeCell ref="J45:K45"/>
    <mergeCell ref="C45:H45"/>
    <mergeCell ref="C42:I42"/>
    <mergeCell ref="J42:T42"/>
    <mergeCell ref="C44:I44"/>
    <mergeCell ref="N44:P44"/>
    <mergeCell ref="N29:P30"/>
    <mergeCell ref="C21:E21"/>
    <mergeCell ref="L29:L30"/>
    <mergeCell ref="H29:H30"/>
    <mergeCell ref="F29:G30"/>
    <mergeCell ref="I29:K30"/>
    <mergeCell ref="N23:S24"/>
    <mergeCell ref="C24:F24"/>
    <mergeCell ref="Q29:Q30"/>
    <mergeCell ref="R29:R30"/>
    <mergeCell ref="F27:G28"/>
    <mergeCell ref="L27:L28"/>
    <mergeCell ref="I27:K28"/>
    <mergeCell ref="M27:M28"/>
    <mergeCell ref="H27:H28"/>
    <mergeCell ref="I22:K23"/>
    <mergeCell ref="L22:L23"/>
    <mergeCell ref="J51:K51"/>
    <mergeCell ref="J54:K54"/>
    <mergeCell ref="J44:K44"/>
    <mergeCell ref="C19:E19"/>
    <mergeCell ref="F19:H19"/>
    <mergeCell ref="F20:G20"/>
    <mergeCell ref="I20:K20"/>
    <mergeCell ref="C20:E20"/>
    <mergeCell ref="C46:H46"/>
    <mergeCell ref="C62:N62"/>
    <mergeCell ref="M61:T61"/>
    <mergeCell ref="R54:S54"/>
    <mergeCell ref="R59:S59"/>
    <mergeCell ref="J59:K59"/>
    <mergeCell ref="N49:P49"/>
    <mergeCell ref="C51:H53"/>
    <mergeCell ref="C56:H58"/>
  </mergeCells>
  <printOptions/>
  <pageMargins left="0.31496062992125984" right="0" top="0.1968503937007874" bottom="0" header="0.1968503937007874" footer="0.1968503937007874"/>
  <pageSetup fitToHeight="1" fitToWidth="1" horizontalDpi="600" verticalDpi="600" orientation="portrait" paperSize="9" scale="98" r:id="rId2"/>
  <colBreaks count="1" manualBreakCount="1">
    <brk id="21" max="65535" man="1"/>
  </colBreaks>
  <ignoredErrors>
    <ignoredError sqref="B6 B17 B35" numberStoredAsText="1"/>
    <ignoredError sqref="O5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view="pageBreakPreview" zoomScale="70" zoomScaleNormal="70" zoomScaleSheetLayoutView="70" workbookViewId="0" topLeftCell="A1">
      <selection activeCell="AA18" sqref="AA18"/>
    </sheetView>
  </sheetViews>
  <sheetFormatPr defaultColWidth="9.00390625" defaultRowHeight="13.5"/>
  <cols>
    <col min="1" max="1" width="9.00390625" style="141" customWidth="1"/>
    <col min="2" max="2" width="3.375" style="141" customWidth="1"/>
    <col min="3" max="8" width="9.00390625" style="141" customWidth="1"/>
    <col min="9" max="9" width="9.50390625" style="141" bestFit="1" customWidth="1"/>
    <col min="10" max="11" width="9.00390625" style="141" customWidth="1"/>
    <col min="12" max="13" width="1.875" style="141" customWidth="1"/>
    <col min="23" max="51" width="9.00390625" style="187" customWidth="1"/>
  </cols>
  <sheetData>
    <row r="1" spans="1:24" ht="30" customHeight="1" thickBot="1">
      <c r="A1" s="321" t="s">
        <v>126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  <c r="M1" s="31"/>
      <c r="N1" s="327" t="s">
        <v>123</v>
      </c>
      <c r="O1" s="327"/>
      <c r="P1" s="327"/>
      <c r="Q1" s="327"/>
      <c r="R1" s="327"/>
      <c r="S1" s="327"/>
      <c r="T1" s="327"/>
      <c r="U1" s="327"/>
      <c r="V1" s="327"/>
      <c r="W1" s="327"/>
      <c r="X1" s="194"/>
    </row>
    <row r="2" spans="1:24" ht="30" customHeight="1" thickBot="1">
      <c r="A2" s="175"/>
      <c r="B2" s="83"/>
      <c r="C2" s="83"/>
      <c r="D2" s="83"/>
      <c r="E2" s="83"/>
      <c r="F2" s="83"/>
      <c r="G2" s="83"/>
      <c r="H2" s="83"/>
      <c r="I2" s="83"/>
      <c r="J2" s="83"/>
      <c r="K2" s="83"/>
      <c r="L2" s="176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ht="30.75" customHeight="1" thickBot="1">
      <c r="A3" s="175"/>
      <c r="B3" s="83" t="s">
        <v>127</v>
      </c>
      <c r="C3" s="324" t="s">
        <v>128</v>
      </c>
      <c r="D3" s="325"/>
      <c r="E3" s="325"/>
      <c r="F3" s="325"/>
      <c r="G3" s="325"/>
      <c r="H3" s="325"/>
      <c r="I3" s="326"/>
      <c r="J3" s="83"/>
      <c r="K3" s="83"/>
      <c r="L3" s="176"/>
      <c r="M3" s="83"/>
      <c r="N3" s="83"/>
      <c r="O3" s="324" t="s">
        <v>128</v>
      </c>
      <c r="P3" s="325"/>
      <c r="Q3" s="325"/>
      <c r="R3" s="325"/>
      <c r="S3" s="325"/>
      <c r="T3" s="325"/>
      <c r="U3" s="326"/>
      <c r="V3" s="83"/>
      <c r="W3" s="83"/>
      <c r="X3" s="83"/>
    </row>
    <row r="4" spans="1:51" s="9" customFormat="1" ht="30" customHeight="1" thickBot="1">
      <c r="A4" s="175"/>
      <c r="B4" s="83"/>
      <c r="C4" s="177" t="s">
        <v>112</v>
      </c>
      <c r="D4" s="178"/>
      <c r="E4" s="178"/>
      <c r="F4" s="179"/>
      <c r="G4" s="180" t="s">
        <v>94</v>
      </c>
      <c r="H4" s="150"/>
      <c r="I4" s="181" t="s">
        <v>95</v>
      </c>
      <c r="J4" s="83"/>
      <c r="K4" s="83"/>
      <c r="L4" s="176"/>
      <c r="M4" s="83"/>
      <c r="N4" s="83"/>
      <c r="O4" s="177" t="s">
        <v>112</v>
      </c>
      <c r="P4" s="178"/>
      <c r="Q4" s="178"/>
      <c r="R4" s="179"/>
      <c r="S4" s="180" t="s">
        <v>94</v>
      </c>
      <c r="T4" s="149">
        <v>2</v>
      </c>
      <c r="U4" s="181" t="s">
        <v>95</v>
      </c>
      <c r="V4" s="83"/>
      <c r="W4" s="83"/>
      <c r="X4" s="83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s="9" customFormat="1" ht="30" customHeight="1" thickBot="1">
      <c r="A5" s="175"/>
      <c r="B5" s="83"/>
      <c r="C5" s="177" t="s">
        <v>113</v>
      </c>
      <c r="D5" s="178"/>
      <c r="E5" s="178"/>
      <c r="F5" s="179"/>
      <c r="G5" s="180" t="s">
        <v>94</v>
      </c>
      <c r="H5" s="150"/>
      <c r="I5" s="181" t="s">
        <v>95</v>
      </c>
      <c r="J5" s="83"/>
      <c r="K5" s="83"/>
      <c r="L5" s="176"/>
      <c r="M5" s="83"/>
      <c r="N5" s="83"/>
      <c r="O5" s="177" t="s">
        <v>113</v>
      </c>
      <c r="P5" s="178"/>
      <c r="Q5" s="178"/>
      <c r="R5" s="179"/>
      <c r="S5" s="180" t="s">
        <v>94</v>
      </c>
      <c r="T5" s="149">
        <v>0</v>
      </c>
      <c r="U5" s="181" t="s">
        <v>95</v>
      </c>
      <c r="V5" s="83"/>
      <c r="W5" s="83"/>
      <c r="X5" s="83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s="9" customFormat="1" ht="30" customHeight="1" thickBot="1">
      <c r="A6" s="175"/>
      <c r="B6" s="83"/>
      <c r="C6" s="177" t="s">
        <v>114</v>
      </c>
      <c r="D6" s="178"/>
      <c r="E6" s="178"/>
      <c r="F6" s="179"/>
      <c r="G6" s="180" t="s">
        <v>94</v>
      </c>
      <c r="H6" s="150"/>
      <c r="I6" s="181" t="s">
        <v>95</v>
      </c>
      <c r="J6" s="83"/>
      <c r="K6" s="83"/>
      <c r="L6" s="176"/>
      <c r="M6" s="83"/>
      <c r="N6" s="83"/>
      <c r="O6" s="177" t="s">
        <v>114</v>
      </c>
      <c r="P6" s="178"/>
      <c r="Q6" s="178"/>
      <c r="R6" s="179"/>
      <c r="S6" s="180" t="s">
        <v>94</v>
      </c>
      <c r="T6" s="149">
        <v>5</v>
      </c>
      <c r="U6" s="181" t="s">
        <v>95</v>
      </c>
      <c r="V6" s="83"/>
      <c r="W6" s="83"/>
      <c r="X6" s="8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 s="9" customFormat="1" ht="30" customHeight="1" thickBot="1">
      <c r="A7" s="175"/>
      <c r="B7" s="83"/>
      <c r="C7" s="177" t="s">
        <v>115</v>
      </c>
      <c r="D7" s="178"/>
      <c r="E7" s="178"/>
      <c r="F7" s="179"/>
      <c r="G7" s="180" t="s">
        <v>94</v>
      </c>
      <c r="H7" s="150"/>
      <c r="I7" s="181" t="s">
        <v>95</v>
      </c>
      <c r="J7" s="83"/>
      <c r="K7" s="83"/>
      <c r="L7" s="176"/>
      <c r="M7" s="83"/>
      <c r="N7" s="83"/>
      <c r="O7" s="177" t="s">
        <v>115</v>
      </c>
      <c r="P7" s="178"/>
      <c r="Q7" s="178"/>
      <c r="R7" s="179"/>
      <c r="S7" s="180" t="s">
        <v>94</v>
      </c>
      <c r="T7" s="149">
        <v>0</v>
      </c>
      <c r="U7" s="181" t="s">
        <v>95</v>
      </c>
      <c r="V7" s="83"/>
      <c r="W7" s="83"/>
      <c r="X7" s="83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s="9" customFormat="1" ht="30" customHeight="1" thickBot="1">
      <c r="A8" s="175"/>
      <c r="B8" s="83"/>
      <c r="C8" s="177" t="s">
        <v>116</v>
      </c>
      <c r="D8" s="178"/>
      <c r="E8" s="178"/>
      <c r="F8" s="179"/>
      <c r="G8" s="180" t="s">
        <v>94</v>
      </c>
      <c r="H8" s="150"/>
      <c r="I8" s="181" t="s">
        <v>95</v>
      </c>
      <c r="J8" s="83"/>
      <c r="K8" s="83"/>
      <c r="L8" s="176"/>
      <c r="M8" s="83"/>
      <c r="N8" s="83"/>
      <c r="O8" s="177" t="s">
        <v>116</v>
      </c>
      <c r="P8" s="178"/>
      <c r="Q8" s="178"/>
      <c r="R8" s="179"/>
      <c r="S8" s="180" t="s">
        <v>94</v>
      </c>
      <c r="T8" s="149">
        <v>8</v>
      </c>
      <c r="U8" s="181" t="s">
        <v>95</v>
      </c>
      <c r="V8" s="83"/>
      <c r="W8" s="83"/>
      <c r="X8" s="83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 s="9" customFormat="1" ht="30" customHeight="1" thickBot="1">
      <c r="A9" s="175"/>
      <c r="B9" s="83"/>
      <c r="C9" s="177" t="s">
        <v>117</v>
      </c>
      <c r="D9" s="178"/>
      <c r="E9" s="178"/>
      <c r="F9" s="179"/>
      <c r="G9" s="180" t="s">
        <v>94</v>
      </c>
      <c r="H9" s="150"/>
      <c r="I9" s="181" t="s">
        <v>95</v>
      </c>
      <c r="J9" s="83"/>
      <c r="K9" s="83"/>
      <c r="L9" s="176"/>
      <c r="M9" s="83"/>
      <c r="N9" s="83"/>
      <c r="O9" s="177" t="s">
        <v>117</v>
      </c>
      <c r="P9" s="178"/>
      <c r="Q9" s="178"/>
      <c r="R9" s="179"/>
      <c r="S9" s="180" t="s">
        <v>94</v>
      </c>
      <c r="T9" s="149">
        <v>0</v>
      </c>
      <c r="U9" s="181" t="s">
        <v>95</v>
      </c>
      <c r="V9" s="83"/>
      <c r="W9" s="83"/>
      <c r="X9" s="83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 s="9" customFormat="1" ht="30" customHeight="1" thickBot="1">
      <c r="A10" s="175"/>
      <c r="B10" s="83"/>
      <c r="C10" s="177" t="s">
        <v>118</v>
      </c>
      <c r="D10" s="178"/>
      <c r="E10" s="178"/>
      <c r="F10" s="179"/>
      <c r="G10" s="180" t="s">
        <v>94</v>
      </c>
      <c r="H10" s="150"/>
      <c r="I10" s="181" t="s">
        <v>95</v>
      </c>
      <c r="J10" s="83"/>
      <c r="K10" s="83"/>
      <c r="L10" s="176"/>
      <c r="M10" s="83"/>
      <c r="N10" s="83"/>
      <c r="O10" s="177" t="s">
        <v>118</v>
      </c>
      <c r="P10" s="178"/>
      <c r="Q10" s="178"/>
      <c r="R10" s="179"/>
      <c r="S10" s="180" t="s">
        <v>94</v>
      </c>
      <c r="T10" s="149">
        <v>0</v>
      </c>
      <c r="U10" s="181" t="s">
        <v>95</v>
      </c>
      <c r="V10" s="83"/>
      <c r="W10" s="83"/>
      <c r="X10" s="83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9" customFormat="1" ht="30" customHeight="1" thickBot="1">
      <c r="A11" s="175"/>
      <c r="B11" s="83"/>
      <c r="C11" s="188" t="s">
        <v>119</v>
      </c>
      <c r="D11" s="189"/>
      <c r="E11" s="189"/>
      <c r="F11" s="152"/>
      <c r="G11" s="190" t="s">
        <v>94</v>
      </c>
      <c r="H11" s="191">
        <f>SUM(H4:H10)</f>
        <v>0</v>
      </c>
      <c r="I11" s="192" t="s">
        <v>95</v>
      </c>
      <c r="J11" s="83"/>
      <c r="K11" s="83"/>
      <c r="L11" s="176"/>
      <c r="M11" s="83"/>
      <c r="N11" s="83"/>
      <c r="O11" s="188" t="s">
        <v>119</v>
      </c>
      <c r="P11" s="189"/>
      <c r="Q11" s="189"/>
      <c r="R11" s="152"/>
      <c r="S11" s="190" t="s">
        <v>94</v>
      </c>
      <c r="T11" s="191">
        <f>SUM(T4:T10)</f>
        <v>15</v>
      </c>
      <c r="U11" s="192" t="s">
        <v>95</v>
      </c>
      <c r="V11" s="83"/>
      <c r="W11" s="83"/>
      <c r="X11" s="83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24" ht="14.25" customHeight="1">
      <c r="A12" s="175"/>
      <c r="B12" s="83"/>
      <c r="C12" s="83"/>
      <c r="D12" s="83"/>
      <c r="E12" s="83"/>
      <c r="F12" s="83"/>
      <c r="G12" s="83"/>
      <c r="H12" s="161"/>
      <c r="I12" s="83"/>
      <c r="J12" s="83"/>
      <c r="K12" s="83"/>
      <c r="L12" s="176"/>
      <c r="M12" s="83"/>
      <c r="N12" s="83"/>
      <c r="O12" s="83"/>
      <c r="P12" s="83"/>
      <c r="Q12" s="83"/>
      <c r="R12" s="83"/>
      <c r="S12" s="83"/>
      <c r="T12" s="161"/>
      <c r="U12" s="83"/>
      <c r="V12" s="83"/>
      <c r="W12" s="83"/>
      <c r="X12" s="83"/>
    </row>
    <row r="13" spans="1:24" ht="18" customHeight="1">
      <c r="A13" s="175"/>
      <c r="B13" s="83"/>
      <c r="C13" s="83"/>
      <c r="D13" s="83" t="s">
        <v>130</v>
      </c>
      <c r="E13" s="83"/>
      <c r="F13" s="83"/>
      <c r="G13" s="83"/>
      <c r="H13" s="83"/>
      <c r="I13" s="83"/>
      <c r="J13" s="83"/>
      <c r="K13" s="83"/>
      <c r="L13" s="176"/>
      <c r="M13" s="83"/>
      <c r="N13" s="83"/>
      <c r="O13" s="83"/>
      <c r="P13" s="83" t="s">
        <v>130</v>
      </c>
      <c r="Q13" s="83"/>
      <c r="R13" s="83"/>
      <c r="S13" s="83"/>
      <c r="T13" s="83"/>
      <c r="U13" s="83"/>
      <c r="V13" s="83"/>
      <c r="W13" s="83"/>
      <c r="X13" s="83"/>
    </row>
    <row r="14" spans="1:24" ht="18" customHeight="1">
      <c r="A14" s="17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176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ht="30" customHeight="1" thickBot="1">
      <c r="A15" s="175"/>
      <c r="B15" s="83"/>
      <c r="C15" s="83"/>
      <c r="D15" s="83"/>
      <c r="E15" s="161" t="s">
        <v>133</v>
      </c>
      <c r="F15" s="83"/>
      <c r="G15" s="83"/>
      <c r="H15" s="83"/>
      <c r="I15" s="83"/>
      <c r="J15" s="83"/>
      <c r="K15" s="83"/>
      <c r="L15" s="176"/>
      <c r="M15" s="83"/>
      <c r="N15" s="83"/>
      <c r="O15" s="83"/>
      <c r="P15" s="83"/>
      <c r="Q15" s="161" t="s">
        <v>133</v>
      </c>
      <c r="R15" s="83"/>
      <c r="S15" s="83"/>
      <c r="T15" s="83"/>
      <c r="U15" s="83"/>
      <c r="V15" s="83"/>
      <c r="W15" s="83"/>
      <c r="X15" s="83"/>
    </row>
    <row r="16" spans="1:24" ht="30" customHeight="1" thickBot="1">
      <c r="A16" s="175"/>
      <c r="B16" s="83"/>
      <c r="C16" s="324" t="s">
        <v>129</v>
      </c>
      <c r="D16" s="325"/>
      <c r="E16" s="325"/>
      <c r="F16" s="325"/>
      <c r="G16" s="325"/>
      <c r="H16" s="325"/>
      <c r="I16" s="326"/>
      <c r="J16" s="83"/>
      <c r="K16" s="83"/>
      <c r="L16" s="176"/>
      <c r="M16" s="83"/>
      <c r="N16" s="83"/>
      <c r="O16" s="324" t="s">
        <v>129</v>
      </c>
      <c r="P16" s="325"/>
      <c r="Q16" s="325"/>
      <c r="R16" s="325"/>
      <c r="S16" s="325"/>
      <c r="T16" s="325"/>
      <c r="U16" s="326"/>
      <c r="V16" s="83"/>
      <c r="W16" s="83"/>
      <c r="X16" s="83"/>
    </row>
    <row r="17" spans="1:24" ht="60.75" customHeight="1" thickBot="1">
      <c r="A17" s="175"/>
      <c r="B17" s="83"/>
      <c r="C17" s="328" t="s">
        <v>141</v>
      </c>
      <c r="D17" s="329"/>
      <c r="E17" s="331">
        <f>IF(ISERROR('（３）スマート通勤カレンダー'!G42/'（２）目標シート'!H11),"",'（３）スマート通勤カレンダー'!G42/'（２）目標シート'!H11)</f>
      </c>
      <c r="F17" s="331"/>
      <c r="G17" s="331"/>
      <c r="H17" s="182"/>
      <c r="I17" s="183"/>
      <c r="J17" s="83"/>
      <c r="K17" s="83"/>
      <c r="L17" s="176"/>
      <c r="M17" s="83"/>
      <c r="N17" s="83"/>
      <c r="O17" s="328" t="s">
        <v>141</v>
      </c>
      <c r="P17" s="329"/>
      <c r="Q17" s="330">
        <f>'（３）スマート通勤カレンダー'!X42/'（２）目標シート'!T11</f>
        <v>0.7333333333333333</v>
      </c>
      <c r="R17" s="330"/>
      <c r="S17" s="330"/>
      <c r="T17" s="182"/>
      <c r="U17" s="183"/>
      <c r="V17" s="83"/>
      <c r="W17" s="83"/>
      <c r="X17" s="83"/>
    </row>
    <row r="18" spans="1:24" ht="60.75" customHeight="1" thickBot="1">
      <c r="A18" s="175"/>
      <c r="B18" s="83"/>
      <c r="C18" s="328" t="s">
        <v>142</v>
      </c>
      <c r="D18" s="329"/>
      <c r="E18" s="331">
        <f>IF(ISERROR('（３）スマート通勤カレンダー'!H42/'（２）目標シート'!H11),"",'（３）スマート通勤カレンダー'!H42/'（２）目標シート'!H11)</f>
      </c>
      <c r="F18" s="331"/>
      <c r="G18" s="331"/>
      <c r="H18" s="182"/>
      <c r="I18" s="179"/>
      <c r="J18" s="83"/>
      <c r="K18" s="83"/>
      <c r="L18" s="176"/>
      <c r="M18" s="83"/>
      <c r="N18" s="83"/>
      <c r="O18" s="328" t="s">
        <v>142</v>
      </c>
      <c r="P18" s="329"/>
      <c r="Q18" s="330">
        <f>'（３）スマート通勤カレンダー'!Y42/'（２）目標シート'!T11</f>
        <v>0.8666666666666667</v>
      </c>
      <c r="R18" s="330"/>
      <c r="S18" s="330"/>
      <c r="T18" s="182"/>
      <c r="U18" s="179"/>
      <c r="V18" s="83"/>
      <c r="W18" s="83"/>
      <c r="X18" s="83"/>
    </row>
    <row r="19" spans="1:24" ht="60.75" customHeight="1" thickBot="1">
      <c r="A19" s="175"/>
      <c r="B19" s="83"/>
      <c r="C19" s="328" t="s">
        <v>143</v>
      </c>
      <c r="D19" s="329"/>
      <c r="E19" s="331">
        <f>IF(ISERROR('（３）スマート通勤カレンダー'!I42/'（２）目標シート'!H11),"",'（３）スマート通勤カレンダー'!I42/'（２）目標シート'!H11)</f>
      </c>
      <c r="F19" s="331"/>
      <c r="G19" s="331"/>
      <c r="H19" s="182"/>
      <c r="I19" s="183"/>
      <c r="J19" s="83"/>
      <c r="K19" s="83"/>
      <c r="L19" s="176"/>
      <c r="M19" s="83"/>
      <c r="N19" s="83"/>
      <c r="O19" s="328" t="s">
        <v>143</v>
      </c>
      <c r="P19" s="329"/>
      <c r="Q19" s="330">
        <f>'（３）スマート通勤カレンダー'!Z42/'（２）目標シート'!T11</f>
        <v>1.0666666666666667</v>
      </c>
      <c r="R19" s="330"/>
      <c r="S19" s="330"/>
      <c r="T19" s="182"/>
      <c r="U19" s="183"/>
      <c r="V19" s="83"/>
      <c r="W19" s="83"/>
      <c r="X19" s="83"/>
    </row>
    <row r="20" spans="1:24" ht="60.75" customHeight="1" thickBot="1">
      <c r="A20" s="175"/>
      <c r="B20" s="83"/>
      <c r="C20" s="332" t="s">
        <v>144</v>
      </c>
      <c r="D20" s="333"/>
      <c r="E20" s="335">
        <f>IF(ISERROR('（３）スマート通勤カレンダー'!K42/'（２）目標シート'!H11),"",'（３）スマート通勤カレンダー'!K42/'（２）目標シート'!H11)</f>
      </c>
      <c r="F20" s="335"/>
      <c r="G20" s="335"/>
      <c r="H20" s="151"/>
      <c r="I20" s="152"/>
      <c r="J20" s="83"/>
      <c r="K20" s="83"/>
      <c r="L20" s="176"/>
      <c r="M20" s="83"/>
      <c r="N20" s="83"/>
      <c r="O20" s="332" t="s">
        <v>144</v>
      </c>
      <c r="P20" s="333"/>
      <c r="Q20" s="334">
        <f>'（３）スマート通勤カレンダー'!AB42/'（２）目標シート'!T11</f>
        <v>0.888888888888889</v>
      </c>
      <c r="R20" s="334"/>
      <c r="S20" s="334"/>
      <c r="T20" s="151"/>
      <c r="U20" s="152"/>
      <c r="V20" s="83"/>
      <c r="W20" s="83"/>
      <c r="X20" s="83"/>
    </row>
    <row r="21" spans="1:24" ht="30" customHeight="1">
      <c r="A21" s="175"/>
      <c r="B21" s="83"/>
      <c r="C21" s="83"/>
      <c r="D21" s="83"/>
      <c r="E21" s="83"/>
      <c r="F21" s="49"/>
      <c r="G21" s="83"/>
      <c r="H21" s="83"/>
      <c r="I21" s="83"/>
      <c r="J21" s="83"/>
      <c r="K21" s="83"/>
      <c r="L21" s="176"/>
      <c r="M21" s="83"/>
      <c r="N21" s="83"/>
      <c r="O21" s="83"/>
      <c r="P21" s="83"/>
      <c r="Q21" s="83"/>
      <c r="R21" s="49"/>
      <c r="S21" s="83"/>
      <c r="T21" s="83"/>
      <c r="U21" s="83"/>
      <c r="V21" s="83"/>
      <c r="W21" s="83"/>
      <c r="X21" s="83"/>
    </row>
    <row r="22" spans="1:24" ht="30" customHeight="1">
      <c r="A22" s="175"/>
      <c r="B22" s="83"/>
      <c r="C22" s="83"/>
      <c r="D22" s="83"/>
      <c r="E22" s="83"/>
      <c r="F22" s="161"/>
      <c r="G22" s="83"/>
      <c r="H22" s="83"/>
      <c r="I22" s="83"/>
      <c r="J22" s="83"/>
      <c r="K22" s="83"/>
      <c r="L22" s="176"/>
      <c r="M22" s="83"/>
      <c r="N22" s="83"/>
      <c r="O22" s="83"/>
      <c r="P22" s="83"/>
      <c r="Q22" s="83"/>
      <c r="R22" s="161"/>
      <c r="S22" s="83"/>
      <c r="T22" s="83"/>
      <c r="U22" s="83"/>
      <c r="V22" s="83"/>
      <c r="W22" s="83"/>
      <c r="X22" s="83"/>
    </row>
    <row r="23" spans="1:24" ht="30" customHeight="1" thickBot="1">
      <c r="A23" s="184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6"/>
      <c r="M23" s="83"/>
      <c r="N23" s="83"/>
      <c r="O23" s="187"/>
      <c r="P23" s="187"/>
      <c r="Q23" s="187"/>
      <c r="R23" s="187"/>
      <c r="S23" s="187"/>
      <c r="T23" s="187"/>
      <c r="U23" s="187"/>
      <c r="V23" s="83"/>
      <c r="W23" s="83"/>
      <c r="X23" s="83"/>
    </row>
    <row r="24" spans="1:22" ht="30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87"/>
      <c r="O24" s="187"/>
      <c r="P24" s="187"/>
      <c r="Q24" s="187"/>
      <c r="R24" s="187"/>
      <c r="S24" s="187"/>
      <c r="T24" s="187"/>
      <c r="U24" s="187"/>
      <c r="V24" s="187"/>
    </row>
    <row r="25" spans="1:22" ht="30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 ht="30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22" ht="30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87"/>
      <c r="O27" s="187"/>
      <c r="P27" s="187"/>
      <c r="Q27" s="187"/>
      <c r="R27" s="187"/>
      <c r="S27" s="187"/>
      <c r="T27" s="187"/>
      <c r="U27" s="187"/>
      <c r="V27" s="187"/>
    </row>
    <row r="28" spans="1:22" ht="30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87"/>
      <c r="O28" s="187"/>
      <c r="P28" s="187"/>
      <c r="Q28" s="187"/>
      <c r="R28" s="187"/>
      <c r="S28" s="187"/>
      <c r="T28" s="187"/>
      <c r="U28" s="187"/>
      <c r="V28" s="187"/>
    </row>
    <row r="29" spans="1:22" ht="30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87"/>
      <c r="O29" s="187"/>
      <c r="P29" s="187"/>
      <c r="Q29" s="187"/>
      <c r="R29" s="187"/>
      <c r="S29" s="187"/>
      <c r="T29" s="187"/>
      <c r="U29" s="187"/>
      <c r="V29" s="187"/>
    </row>
    <row r="30" spans="1:22" ht="30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87"/>
      <c r="O30" s="187"/>
      <c r="P30" s="187"/>
      <c r="Q30" s="187"/>
      <c r="R30" s="187"/>
      <c r="S30" s="187"/>
      <c r="T30" s="187"/>
      <c r="U30" s="187"/>
      <c r="V30" s="187"/>
    </row>
    <row r="31" spans="1:22" ht="30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87"/>
      <c r="O31" s="187"/>
      <c r="P31" s="187"/>
      <c r="Q31" s="187"/>
      <c r="R31" s="187"/>
      <c r="S31" s="187"/>
      <c r="T31" s="187"/>
      <c r="U31" s="187"/>
      <c r="V31" s="187"/>
    </row>
    <row r="32" spans="1:22" ht="30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87"/>
      <c r="O32" s="187"/>
      <c r="P32" s="187"/>
      <c r="Q32" s="187"/>
      <c r="R32" s="187"/>
      <c r="S32" s="187"/>
      <c r="T32" s="187"/>
      <c r="U32" s="187"/>
      <c r="V32" s="187"/>
    </row>
    <row r="33" spans="1:13" s="187" customFormat="1" ht="30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13" s="187" customFormat="1" ht="30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1:13" s="187" customFormat="1" ht="13.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</row>
    <row r="36" spans="1:13" s="187" customFormat="1" ht="13.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s="187" customFormat="1" ht="13.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3" s="187" customFormat="1" ht="13.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spans="1:13" s="187" customFormat="1" ht="13.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3" s="187" customFormat="1" ht="13.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</sheetData>
  <mergeCells count="22">
    <mergeCell ref="O20:P20"/>
    <mergeCell ref="Q20:S20"/>
    <mergeCell ref="C20:D20"/>
    <mergeCell ref="E20:G20"/>
    <mergeCell ref="C17:D17"/>
    <mergeCell ref="C18:D18"/>
    <mergeCell ref="C19:D19"/>
    <mergeCell ref="E19:G19"/>
    <mergeCell ref="O19:P19"/>
    <mergeCell ref="Q19:S19"/>
    <mergeCell ref="Q17:S17"/>
    <mergeCell ref="E17:G17"/>
    <mergeCell ref="Q18:S18"/>
    <mergeCell ref="E18:G18"/>
    <mergeCell ref="O17:P17"/>
    <mergeCell ref="O18:P18"/>
    <mergeCell ref="A1:L1"/>
    <mergeCell ref="C3:I3"/>
    <mergeCell ref="C16:I16"/>
    <mergeCell ref="O3:U3"/>
    <mergeCell ref="O16:U16"/>
    <mergeCell ref="N1:W1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view="pageBreakPreview" zoomScale="70" zoomScaleNormal="70" zoomScaleSheetLayoutView="70" workbookViewId="0" topLeftCell="A1">
      <selection activeCell="F45" sqref="F45"/>
    </sheetView>
  </sheetViews>
  <sheetFormatPr defaultColWidth="9.00390625" defaultRowHeight="19.5" customHeight="1"/>
  <cols>
    <col min="1" max="1" width="2.75390625" style="141" customWidth="1"/>
    <col min="2" max="16" width="6.625" style="141" customWidth="1"/>
    <col min="17" max="17" width="3.00390625" style="141" customWidth="1"/>
    <col min="18" max="18" width="2.75390625" style="141" customWidth="1"/>
    <col min="19" max="33" width="6.625" style="141" customWidth="1"/>
    <col min="34" max="34" width="1.875" style="193" customWidth="1"/>
    <col min="35" max="16384" width="9.00390625" style="141" customWidth="1"/>
  </cols>
  <sheetData>
    <row r="1" spans="1:34" ht="30" customHeight="1" thickBot="1">
      <c r="A1" s="336" t="s">
        <v>121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  <c r="R1" s="340"/>
      <c r="S1" s="341"/>
      <c r="T1" s="341"/>
      <c r="U1" s="341"/>
      <c r="V1" s="341"/>
      <c r="W1" s="341"/>
      <c r="X1" s="339" t="s">
        <v>123</v>
      </c>
      <c r="Y1" s="339"/>
      <c r="Z1" s="339"/>
      <c r="AA1" s="339"/>
      <c r="AB1" s="339"/>
      <c r="AC1" s="341"/>
      <c r="AD1" s="341"/>
      <c r="AE1" s="341"/>
      <c r="AF1" s="341"/>
      <c r="AG1" s="341"/>
      <c r="AH1" s="429"/>
    </row>
    <row r="2" spans="1:34" ht="9.75" customHeight="1" thickBot="1">
      <c r="A2" s="34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343"/>
      <c r="R2" s="34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343"/>
    </row>
    <row r="3" spans="1:34" ht="19.5" customHeight="1" thickBot="1" thickTop="1">
      <c r="A3" s="342"/>
      <c r="B3" s="344">
        <v>40422</v>
      </c>
      <c r="C3" s="345"/>
      <c r="D3" s="345"/>
      <c r="E3" s="345"/>
      <c r="F3" s="345"/>
      <c r="G3" s="345"/>
      <c r="H3" s="346"/>
      <c r="I3" s="83"/>
      <c r="J3" s="344">
        <v>40452</v>
      </c>
      <c r="K3" s="345"/>
      <c r="L3" s="345"/>
      <c r="M3" s="345"/>
      <c r="N3" s="345"/>
      <c r="O3" s="345"/>
      <c r="P3" s="346"/>
      <c r="Q3" s="343"/>
      <c r="R3" s="342"/>
      <c r="S3" s="344">
        <v>40422</v>
      </c>
      <c r="T3" s="345"/>
      <c r="U3" s="345"/>
      <c r="V3" s="345"/>
      <c r="W3" s="345"/>
      <c r="X3" s="345"/>
      <c r="Y3" s="346"/>
      <c r="Z3" s="83"/>
      <c r="AA3" s="344">
        <v>40452</v>
      </c>
      <c r="AB3" s="345"/>
      <c r="AC3" s="345"/>
      <c r="AD3" s="345"/>
      <c r="AE3" s="345"/>
      <c r="AF3" s="345"/>
      <c r="AG3" s="346"/>
      <c r="AH3" s="343"/>
    </row>
    <row r="4" spans="1:34" ht="19.5" customHeight="1" thickBot="1" thickTop="1">
      <c r="A4" s="342"/>
      <c r="B4" s="347" t="s">
        <v>104</v>
      </c>
      <c r="C4" s="347" t="s">
        <v>105</v>
      </c>
      <c r="D4" s="348" t="s">
        <v>106</v>
      </c>
      <c r="E4" s="348" t="s">
        <v>107</v>
      </c>
      <c r="F4" s="348" t="s">
        <v>108</v>
      </c>
      <c r="G4" s="349" t="s">
        <v>109</v>
      </c>
      <c r="H4" s="350" t="s">
        <v>110</v>
      </c>
      <c r="I4" s="83"/>
      <c r="J4" s="347" t="s">
        <v>104</v>
      </c>
      <c r="K4" s="347" t="s">
        <v>105</v>
      </c>
      <c r="L4" s="347" t="s">
        <v>106</v>
      </c>
      <c r="M4" s="347" t="s">
        <v>107</v>
      </c>
      <c r="N4" s="348" t="s">
        <v>108</v>
      </c>
      <c r="O4" s="349" t="s">
        <v>109</v>
      </c>
      <c r="P4" s="350" t="s">
        <v>110</v>
      </c>
      <c r="Q4" s="343"/>
      <c r="R4" s="342"/>
      <c r="S4" s="347" t="s">
        <v>104</v>
      </c>
      <c r="T4" s="347" t="s">
        <v>105</v>
      </c>
      <c r="U4" s="348" t="s">
        <v>106</v>
      </c>
      <c r="V4" s="348" t="s">
        <v>107</v>
      </c>
      <c r="W4" s="348" t="s">
        <v>108</v>
      </c>
      <c r="X4" s="349" t="s">
        <v>109</v>
      </c>
      <c r="Y4" s="350" t="s">
        <v>110</v>
      </c>
      <c r="Z4" s="83"/>
      <c r="AA4" s="347" t="s">
        <v>104</v>
      </c>
      <c r="AB4" s="347" t="s">
        <v>105</v>
      </c>
      <c r="AC4" s="347" t="s">
        <v>106</v>
      </c>
      <c r="AD4" s="347" t="s">
        <v>107</v>
      </c>
      <c r="AE4" s="348" t="s">
        <v>108</v>
      </c>
      <c r="AF4" s="349" t="s">
        <v>109</v>
      </c>
      <c r="AG4" s="350" t="s">
        <v>110</v>
      </c>
      <c r="AH4" s="343"/>
    </row>
    <row r="5" spans="1:34" ht="19.5" customHeight="1" thickTop="1">
      <c r="A5" s="342"/>
      <c r="B5" s="351"/>
      <c r="C5" s="351"/>
      <c r="D5" s="352">
        <v>1</v>
      </c>
      <c r="E5" s="353">
        <v>2</v>
      </c>
      <c r="F5" s="353">
        <v>3</v>
      </c>
      <c r="G5" s="354">
        <v>4</v>
      </c>
      <c r="H5" s="355">
        <v>5</v>
      </c>
      <c r="I5" s="83"/>
      <c r="J5" s="351"/>
      <c r="K5" s="351"/>
      <c r="L5" s="351"/>
      <c r="M5" s="356"/>
      <c r="N5" s="357">
        <v>1</v>
      </c>
      <c r="O5" s="354">
        <v>2</v>
      </c>
      <c r="P5" s="358">
        <v>3</v>
      </c>
      <c r="Q5" s="343"/>
      <c r="R5" s="342"/>
      <c r="S5" s="351"/>
      <c r="T5" s="351"/>
      <c r="U5" s="352">
        <v>1</v>
      </c>
      <c r="V5" s="353">
        <v>2</v>
      </c>
      <c r="W5" s="353">
        <v>3</v>
      </c>
      <c r="X5" s="354">
        <v>4</v>
      </c>
      <c r="Y5" s="355">
        <v>5</v>
      </c>
      <c r="Z5" s="83"/>
      <c r="AA5" s="351"/>
      <c r="AB5" s="351"/>
      <c r="AC5" s="351"/>
      <c r="AD5" s="356"/>
      <c r="AE5" s="357">
        <v>1</v>
      </c>
      <c r="AF5" s="354">
        <v>2</v>
      </c>
      <c r="AG5" s="358">
        <v>3</v>
      </c>
      <c r="AH5" s="343"/>
    </row>
    <row r="6" spans="1:34" ht="19.5" customHeight="1" thickBot="1">
      <c r="A6" s="342"/>
      <c r="B6" s="359"/>
      <c r="C6" s="359"/>
      <c r="D6" s="156"/>
      <c r="E6" s="142"/>
      <c r="F6" s="142"/>
      <c r="G6" s="142"/>
      <c r="H6" s="153"/>
      <c r="I6" s="83"/>
      <c r="J6" s="359"/>
      <c r="K6" s="359"/>
      <c r="L6" s="359"/>
      <c r="M6" s="361"/>
      <c r="N6" s="145"/>
      <c r="O6" s="142"/>
      <c r="P6" s="143"/>
      <c r="Q6" s="343"/>
      <c r="R6" s="342"/>
      <c r="S6" s="359"/>
      <c r="T6" s="359"/>
      <c r="U6" s="156">
        <v>1</v>
      </c>
      <c r="V6" s="142">
        <v>1</v>
      </c>
      <c r="W6" s="142">
        <v>6</v>
      </c>
      <c r="X6" s="142"/>
      <c r="Y6" s="153"/>
      <c r="Z6" s="83"/>
      <c r="AA6" s="359"/>
      <c r="AB6" s="359"/>
      <c r="AC6" s="359"/>
      <c r="AD6" s="361"/>
      <c r="AE6" s="145">
        <v>4</v>
      </c>
      <c r="AF6" s="142"/>
      <c r="AG6" s="143"/>
      <c r="AH6" s="343"/>
    </row>
    <row r="7" spans="1:34" ht="19.5" customHeight="1" thickTop="1">
      <c r="A7" s="342"/>
      <c r="B7" s="363">
        <v>6</v>
      </c>
      <c r="C7" s="353">
        <v>7</v>
      </c>
      <c r="D7" s="364">
        <v>8</v>
      </c>
      <c r="E7" s="364">
        <v>9</v>
      </c>
      <c r="F7" s="364">
        <v>10</v>
      </c>
      <c r="G7" s="365">
        <v>11</v>
      </c>
      <c r="H7" s="366">
        <v>12</v>
      </c>
      <c r="I7" s="83"/>
      <c r="J7" s="363">
        <v>4</v>
      </c>
      <c r="K7" s="353">
        <v>5</v>
      </c>
      <c r="L7" s="353">
        <v>6</v>
      </c>
      <c r="M7" s="353">
        <v>7</v>
      </c>
      <c r="N7" s="364">
        <v>8</v>
      </c>
      <c r="O7" s="365">
        <v>9</v>
      </c>
      <c r="P7" s="367">
        <v>10</v>
      </c>
      <c r="Q7" s="343"/>
      <c r="R7" s="342"/>
      <c r="S7" s="363">
        <v>6</v>
      </c>
      <c r="T7" s="353">
        <v>7</v>
      </c>
      <c r="U7" s="364">
        <v>8</v>
      </c>
      <c r="V7" s="364">
        <v>9</v>
      </c>
      <c r="W7" s="364">
        <v>10</v>
      </c>
      <c r="X7" s="365">
        <v>11</v>
      </c>
      <c r="Y7" s="366">
        <v>12</v>
      </c>
      <c r="Z7" s="83"/>
      <c r="AA7" s="363">
        <v>4</v>
      </c>
      <c r="AB7" s="353">
        <v>5</v>
      </c>
      <c r="AC7" s="353">
        <v>6</v>
      </c>
      <c r="AD7" s="353">
        <v>7</v>
      </c>
      <c r="AE7" s="364">
        <v>8</v>
      </c>
      <c r="AF7" s="365">
        <v>9</v>
      </c>
      <c r="AG7" s="367">
        <v>10</v>
      </c>
      <c r="AH7" s="343"/>
    </row>
    <row r="8" spans="1:34" ht="19.5" customHeight="1">
      <c r="A8" s="342"/>
      <c r="B8" s="154"/>
      <c r="C8" s="155"/>
      <c r="D8" s="155"/>
      <c r="E8" s="155"/>
      <c r="F8" s="155"/>
      <c r="G8" s="155"/>
      <c r="H8" s="158"/>
      <c r="I8" s="83"/>
      <c r="J8" s="154"/>
      <c r="K8" s="155"/>
      <c r="L8" s="155"/>
      <c r="M8" s="155"/>
      <c r="N8" s="155"/>
      <c r="O8" s="155"/>
      <c r="P8" s="158"/>
      <c r="Q8" s="343"/>
      <c r="R8" s="342"/>
      <c r="S8" s="154">
        <v>1</v>
      </c>
      <c r="T8" s="155">
        <v>1</v>
      </c>
      <c r="U8" s="155">
        <v>6</v>
      </c>
      <c r="V8" s="155">
        <v>2</v>
      </c>
      <c r="W8" s="155">
        <v>4</v>
      </c>
      <c r="X8" s="155"/>
      <c r="Y8" s="158"/>
      <c r="Z8" s="83"/>
      <c r="AA8" s="154">
        <v>6</v>
      </c>
      <c r="AB8" s="155">
        <v>1</v>
      </c>
      <c r="AC8" s="155">
        <v>4</v>
      </c>
      <c r="AD8" s="155">
        <v>1</v>
      </c>
      <c r="AE8" s="155">
        <v>6</v>
      </c>
      <c r="AF8" s="155"/>
      <c r="AG8" s="158"/>
      <c r="AH8" s="343"/>
    </row>
    <row r="9" spans="1:34" ht="19.5" customHeight="1">
      <c r="A9" s="342"/>
      <c r="B9" s="368">
        <v>13</v>
      </c>
      <c r="C9" s="369">
        <v>14</v>
      </c>
      <c r="D9" s="369">
        <v>15</v>
      </c>
      <c r="E9" s="369">
        <v>16</v>
      </c>
      <c r="F9" s="369">
        <v>17</v>
      </c>
      <c r="G9" s="370">
        <v>18</v>
      </c>
      <c r="H9" s="371">
        <v>19</v>
      </c>
      <c r="I9" s="83"/>
      <c r="J9" s="372">
        <v>11</v>
      </c>
      <c r="K9" s="369">
        <v>12</v>
      </c>
      <c r="L9" s="369">
        <v>13</v>
      </c>
      <c r="M9" s="369">
        <v>14</v>
      </c>
      <c r="N9" s="369">
        <v>15</v>
      </c>
      <c r="O9" s="370">
        <v>16</v>
      </c>
      <c r="P9" s="366">
        <v>17</v>
      </c>
      <c r="Q9" s="343"/>
      <c r="R9" s="342"/>
      <c r="S9" s="373">
        <v>13</v>
      </c>
      <c r="T9" s="369">
        <v>14</v>
      </c>
      <c r="U9" s="369">
        <v>15</v>
      </c>
      <c r="V9" s="369">
        <v>16</v>
      </c>
      <c r="W9" s="369">
        <v>17</v>
      </c>
      <c r="X9" s="370">
        <v>18</v>
      </c>
      <c r="Y9" s="366">
        <v>19</v>
      </c>
      <c r="Z9" s="83"/>
      <c r="AA9" s="372">
        <v>11</v>
      </c>
      <c r="AB9" s="369">
        <v>12</v>
      </c>
      <c r="AC9" s="369">
        <v>13</v>
      </c>
      <c r="AD9" s="369">
        <v>14</v>
      </c>
      <c r="AE9" s="369">
        <v>15</v>
      </c>
      <c r="AF9" s="370">
        <v>16</v>
      </c>
      <c r="AG9" s="366">
        <v>17</v>
      </c>
      <c r="AH9" s="343"/>
    </row>
    <row r="10" spans="1:34" ht="19.5" customHeight="1">
      <c r="A10" s="342"/>
      <c r="B10" s="156"/>
      <c r="C10" s="142"/>
      <c r="D10" s="142"/>
      <c r="E10" s="142"/>
      <c r="F10" s="142"/>
      <c r="G10" s="142"/>
      <c r="H10" s="153"/>
      <c r="I10" s="83"/>
      <c r="J10" s="145"/>
      <c r="K10" s="142"/>
      <c r="L10" s="142"/>
      <c r="M10" s="142"/>
      <c r="N10" s="142"/>
      <c r="O10" s="142"/>
      <c r="P10" s="143"/>
      <c r="Q10" s="343"/>
      <c r="R10" s="342"/>
      <c r="S10" s="145">
        <v>1</v>
      </c>
      <c r="T10" s="142">
        <v>1</v>
      </c>
      <c r="U10" s="142">
        <v>6</v>
      </c>
      <c r="V10" s="142">
        <v>6</v>
      </c>
      <c r="W10" s="142">
        <v>6</v>
      </c>
      <c r="X10" s="142"/>
      <c r="Y10" s="143"/>
      <c r="Z10" s="83"/>
      <c r="AA10" s="145">
        <v>0</v>
      </c>
      <c r="AB10" s="142">
        <v>1</v>
      </c>
      <c r="AC10" s="142">
        <v>1</v>
      </c>
      <c r="AD10" s="142">
        <v>2</v>
      </c>
      <c r="AE10" s="142">
        <v>4</v>
      </c>
      <c r="AF10" s="142"/>
      <c r="AG10" s="143"/>
      <c r="AH10" s="343"/>
    </row>
    <row r="11" spans="1:34" ht="19.5" customHeight="1">
      <c r="A11" s="342"/>
      <c r="B11" s="374">
        <v>20</v>
      </c>
      <c r="C11" s="364">
        <v>21</v>
      </c>
      <c r="D11" s="364">
        <v>22</v>
      </c>
      <c r="E11" s="375">
        <v>23</v>
      </c>
      <c r="F11" s="364">
        <v>24</v>
      </c>
      <c r="G11" s="365">
        <v>25</v>
      </c>
      <c r="H11" s="367">
        <v>26</v>
      </c>
      <c r="I11" s="83"/>
      <c r="J11" s="376">
        <v>18</v>
      </c>
      <c r="K11" s="364">
        <v>19</v>
      </c>
      <c r="L11" s="364">
        <v>20</v>
      </c>
      <c r="M11" s="364">
        <v>21</v>
      </c>
      <c r="N11" s="364">
        <v>22</v>
      </c>
      <c r="O11" s="365">
        <v>23</v>
      </c>
      <c r="P11" s="367">
        <v>24</v>
      </c>
      <c r="Q11" s="343"/>
      <c r="R11" s="342"/>
      <c r="S11" s="374">
        <v>20</v>
      </c>
      <c r="T11" s="364">
        <v>21</v>
      </c>
      <c r="U11" s="364">
        <v>22</v>
      </c>
      <c r="V11" s="375">
        <v>23</v>
      </c>
      <c r="W11" s="364">
        <v>24</v>
      </c>
      <c r="X11" s="365">
        <v>25</v>
      </c>
      <c r="Y11" s="367">
        <v>26</v>
      </c>
      <c r="Z11" s="83"/>
      <c r="AA11" s="376">
        <v>18</v>
      </c>
      <c r="AB11" s="364">
        <v>19</v>
      </c>
      <c r="AC11" s="364">
        <v>20</v>
      </c>
      <c r="AD11" s="364">
        <v>21</v>
      </c>
      <c r="AE11" s="364">
        <v>22</v>
      </c>
      <c r="AF11" s="365">
        <v>23</v>
      </c>
      <c r="AG11" s="367">
        <v>24</v>
      </c>
      <c r="AH11" s="343"/>
    </row>
    <row r="12" spans="1:34" ht="19.5" customHeight="1" thickBot="1">
      <c r="A12" s="342"/>
      <c r="B12" s="145"/>
      <c r="C12" s="142"/>
      <c r="D12" s="142"/>
      <c r="E12" s="142"/>
      <c r="F12" s="155"/>
      <c r="G12" s="155"/>
      <c r="H12" s="158"/>
      <c r="I12" s="83"/>
      <c r="J12" s="145"/>
      <c r="K12" s="142"/>
      <c r="L12" s="142"/>
      <c r="M12" s="142"/>
      <c r="N12" s="142"/>
      <c r="O12" s="142"/>
      <c r="P12" s="143"/>
      <c r="Q12" s="343"/>
      <c r="R12" s="342"/>
      <c r="S12" s="145"/>
      <c r="T12" s="142">
        <v>1</v>
      </c>
      <c r="U12" s="142">
        <v>4</v>
      </c>
      <c r="V12" s="142"/>
      <c r="W12" s="155">
        <v>4</v>
      </c>
      <c r="X12" s="155"/>
      <c r="Y12" s="158"/>
      <c r="Z12" s="83"/>
      <c r="AA12" s="145">
        <v>6</v>
      </c>
      <c r="AB12" s="142">
        <v>1</v>
      </c>
      <c r="AC12" s="142">
        <v>4</v>
      </c>
      <c r="AD12" s="142">
        <v>2</v>
      </c>
      <c r="AE12" s="142">
        <v>6</v>
      </c>
      <c r="AF12" s="142"/>
      <c r="AG12" s="143"/>
      <c r="AH12" s="343"/>
    </row>
    <row r="13" spans="1:34" ht="19.5" customHeight="1" thickTop="1">
      <c r="A13" s="342"/>
      <c r="B13" s="373">
        <v>27</v>
      </c>
      <c r="C13" s="369">
        <v>28</v>
      </c>
      <c r="D13" s="369">
        <v>29</v>
      </c>
      <c r="E13" s="377">
        <v>30</v>
      </c>
      <c r="F13" s="363"/>
      <c r="G13" s="378"/>
      <c r="H13" s="379"/>
      <c r="I13" s="83"/>
      <c r="J13" s="373">
        <v>25</v>
      </c>
      <c r="K13" s="369">
        <v>26</v>
      </c>
      <c r="L13" s="369">
        <v>27</v>
      </c>
      <c r="M13" s="369">
        <v>28</v>
      </c>
      <c r="N13" s="369">
        <v>29</v>
      </c>
      <c r="O13" s="370">
        <v>30</v>
      </c>
      <c r="P13" s="366">
        <v>31</v>
      </c>
      <c r="Q13" s="343"/>
      <c r="R13" s="342"/>
      <c r="S13" s="373">
        <v>27</v>
      </c>
      <c r="T13" s="369">
        <v>28</v>
      </c>
      <c r="U13" s="369">
        <v>29</v>
      </c>
      <c r="V13" s="377">
        <v>30</v>
      </c>
      <c r="W13" s="363"/>
      <c r="X13" s="378"/>
      <c r="Y13" s="379"/>
      <c r="Z13" s="83"/>
      <c r="AA13" s="373">
        <v>25</v>
      </c>
      <c r="AB13" s="369">
        <v>26</v>
      </c>
      <c r="AC13" s="369">
        <v>27</v>
      </c>
      <c r="AD13" s="369">
        <v>28</v>
      </c>
      <c r="AE13" s="369">
        <v>29</v>
      </c>
      <c r="AF13" s="370">
        <v>30</v>
      </c>
      <c r="AG13" s="366">
        <v>31</v>
      </c>
      <c r="AH13" s="343"/>
    </row>
    <row r="14" spans="1:34" ht="19.5" customHeight="1" thickBot="1">
      <c r="A14" s="342"/>
      <c r="B14" s="154"/>
      <c r="C14" s="147"/>
      <c r="D14" s="147"/>
      <c r="E14" s="157"/>
      <c r="F14" s="362"/>
      <c r="G14" s="360"/>
      <c r="H14" s="360"/>
      <c r="I14" s="83"/>
      <c r="J14" s="154"/>
      <c r="K14" s="147"/>
      <c r="L14" s="147"/>
      <c r="M14" s="147"/>
      <c r="N14" s="147"/>
      <c r="O14" s="147"/>
      <c r="P14" s="144"/>
      <c r="Q14" s="343"/>
      <c r="R14" s="342"/>
      <c r="S14" s="154">
        <v>1</v>
      </c>
      <c r="T14" s="147">
        <v>1</v>
      </c>
      <c r="U14" s="147">
        <v>4</v>
      </c>
      <c r="V14" s="157">
        <v>4</v>
      </c>
      <c r="W14" s="362"/>
      <c r="X14" s="360"/>
      <c r="Y14" s="360"/>
      <c r="Z14" s="83"/>
      <c r="AA14" s="154">
        <v>6</v>
      </c>
      <c r="AB14" s="147">
        <v>1</v>
      </c>
      <c r="AC14" s="147">
        <v>6</v>
      </c>
      <c r="AD14" s="147">
        <v>1</v>
      </c>
      <c r="AE14" s="147">
        <v>4</v>
      </c>
      <c r="AF14" s="147"/>
      <c r="AG14" s="144"/>
      <c r="AH14" s="343"/>
    </row>
    <row r="15" spans="1:34" ht="19.5" customHeight="1" thickTop="1">
      <c r="A15" s="342"/>
      <c r="B15" s="380"/>
      <c r="C15" s="83"/>
      <c r="D15" s="83"/>
      <c r="E15" s="83"/>
      <c r="F15" s="83"/>
      <c r="G15" s="83"/>
      <c r="H15" s="83"/>
      <c r="I15" s="83"/>
      <c r="J15" s="380"/>
      <c r="K15" s="380"/>
      <c r="L15" s="380"/>
      <c r="M15" s="380"/>
      <c r="N15" s="380"/>
      <c r="O15" s="380"/>
      <c r="P15" s="380"/>
      <c r="Q15" s="343"/>
      <c r="R15" s="342"/>
      <c r="S15" s="380"/>
      <c r="T15" s="83"/>
      <c r="U15" s="83"/>
      <c r="V15" s="83"/>
      <c r="W15" s="83"/>
      <c r="X15" s="83"/>
      <c r="Y15" s="83"/>
      <c r="Z15" s="83"/>
      <c r="AA15" s="380"/>
      <c r="AB15" s="380"/>
      <c r="AC15" s="380"/>
      <c r="AD15" s="380"/>
      <c r="AE15" s="380"/>
      <c r="AF15" s="380"/>
      <c r="AG15" s="380"/>
      <c r="AH15" s="343"/>
    </row>
    <row r="16" spans="1:34" ht="19.5" customHeight="1">
      <c r="A16" s="342"/>
      <c r="B16" s="381"/>
      <c r="C16" s="83"/>
      <c r="D16" s="83"/>
      <c r="E16" s="83"/>
      <c r="F16" s="83"/>
      <c r="G16" s="83"/>
      <c r="H16" s="83"/>
      <c r="I16" s="83"/>
      <c r="J16" s="381"/>
      <c r="K16" s="83"/>
      <c r="L16" s="83"/>
      <c r="M16" s="83"/>
      <c r="N16" s="83"/>
      <c r="O16" s="83"/>
      <c r="P16" s="83"/>
      <c r="Q16" s="343"/>
      <c r="R16" s="342"/>
      <c r="S16" s="381"/>
      <c r="T16" s="83"/>
      <c r="U16" s="83"/>
      <c r="V16" s="83"/>
      <c r="W16" s="83"/>
      <c r="X16" s="83"/>
      <c r="Y16" s="83"/>
      <c r="Z16" s="83"/>
      <c r="AA16" s="381"/>
      <c r="AB16" s="83"/>
      <c r="AC16" s="83"/>
      <c r="AD16" s="83"/>
      <c r="AE16" s="83"/>
      <c r="AF16" s="83"/>
      <c r="AG16" s="83"/>
      <c r="AH16" s="343"/>
    </row>
    <row r="17" spans="1:34" ht="8.25" customHeight="1" thickBot="1">
      <c r="A17" s="34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343"/>
      <c r="R17" s="342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343"/>
    </row>
    <row r="18" spans="1:34" ht="19.5" customHeight="1" thickBot="1" thickTop="1">
      <c r="A18" s="342"/>
      <c r="B18" s="344">
        <v>40483</v>
      </c>
      <c r="C18" s="345"/>
      <c r="D18" s="345"/>
      <c r="E18" s="345"/>
      <c r="F18" s="345"/>
      <c r="G18" s="345"/>
      <c r="H18" s="346"/>
      <c r="I18" s="83"/>
      <c r="J18" s="382" t="s">
        <v>145</v>
      </c>
      <c r="K18" s="383"/>
      <c r="L18" s="383"/>
      <c r="M18" s="383"/>
      <c r="N18" s="383"/>
      <c r="O18" s="383"/>
      <c r="P18" s="384"/>
      <c r="Q18" s="343"/>
      <c r="R18" s="342"/>
      <c r="S18" s="344">
        <v>40483</v>
      </c>
      <c r="T18" s="345"/>
      <c r="U18" s="345"/>
      <c r="V18" s="345"/>
      <c r="W18" s="345"/>
      <c r="X18" s="345"/>
      <c r="Y18" s="346"/>
      <c r="Z18" s="83"/>
      <c r="AA18" s="382" t="s">
        <v>145</v>
      </c>
      <c r="AB18" s="383"/>
      <c r="AC18" s="383"/>
      <c r="AD18" s="383"/>
      <c r="AE18" s="383"/>
      <c r="AF18" s="383"/>
      <c r="AG18" s="384"/>
      <c r="AH18" s="343"/>
    </row>
    <row r="19" spans="1:34" ht="19.5" customHeight="1" thickBot="1" thickTop="1">
      <c r="A19" s="342"/>
      <c r="B19" s="348" t="s">
        <v>104</v>
      </c>
      <c r="C19" s="348" t="s">
        <v>105</v>
      </c>
      <c r="D19" s="348" t="s">
        <v>106</v>
      </c>
      <c r="E19" s="348" t="s">
        <v>107</v>
      </c>
      <c r="F19" s="348" t="s">
        <v>108</v>
      </c>
      <c r="G19" s="349" t="s">
        <v>109</v>
      </c>
      <c r="H19" s="350" t="s">
        <v>110</v>
      </c>
      <c r="I19" s="83"/>
      <c r="J19" s="385"/>
      <c r="K19" s="386"/>
      <c r="L19" s="386"/>
      <c r="M19" s="386"/>
      <c r="N19" s="386"/>
      <c r="O19" s="386"/>
      <c r="P19" s="387"/>
      <c r="Q19" s="343"/>
      <c r="R19" s="342"/>
      <c r="S19" s="348" t="s">
        <v>104</v>
      </c>
      <c r="T19" s="348" t="s">
        <v>105</v>
      </c>
      <c r="U19" s="348" t="s">
        <v>106</v>
      </c>
      <c r="V19" s="348" t="s">
        <v>107</v>
      </c>
      <c r="W19" s="348" t="s">
        <v>108</v>
      </c>
      <c r="X19" s="349" t="s">
        <v>109</v>
      </c>
      <c r="Y19" s="350" t="s">
        <v>110</v>
      </c>
      <c r="Z19" s="83"/>
      <c r="AA19" s="385"/>
      <c r="AB19" s="386"/>
      <c r="AC19" s="386"/>
      <c r="AD19" s="386"/>
      <c r="AE19" s="386"/>
      <c r="AF19" s="386"/>
      <c r="AG19" s="387"/>
      <c r="AH19" s="343"/>
    </row>
    <row r="20" spans="1:34" ht="19.5" customHeight="1" thickBot="1" thickTop="1">
      <c r="A20" s="342"/>
      <c r="B20" s="363">
        <v>1</v>
      </c>
      <c r="C20" s="388">
        <v>2</v>
      </c>
      <c r="D20" s="379">
        <v>3</v>
      </c>
      <c r="E20" s="353">
        <v>4</v>
      </c>
      <c r="F20" s="353">
        <v>5</v>
      </c>
      <c r="G20" s="378">
        <v>6</v>
      </c>
      <c r="H20" s="389">
        <v>7</v>
      </c>
      <c r="I20" s="83"/>
      <c r="J20" s="390"/>
      <c r="K20" s="391"/>
      <c r="L20" s="391"/>
      <c r="M20" s="391"/>
      <c r="N20" s="391"/>
      <c r="O20" s="391"/>
      <c r="P20" s="392"/>
      <c r="Q20" s="343"/>
      <c r="R20" s="342"/>
      <c r="S20" s="363">
        <v>1</v>
      </c>
      <c r="T20" s="388">
        <v>2</v>
      </c>
      <c r="U20" s="379">
        <v>3</v>
      </c>
      <c r="V20" s="353">
        <v>4</v>
      </c>
      <c r="W20" s="353">
        <v>5</v>
      </c>
      <c r="X20" s="378">
        <v>6</v>
      </c>
      <c r="Y20" s="389">
        <v>7</v>
      </c>
      <c r="Z20" s="83"/>
      <c r="AA20" s="390"/>
      <c r="AB20" s="391"/>
      <c r="AC20" s="391"/>
      <c r="AD20" s="391"/>
      <c r="AE20" s="391"/>
      <c r="AF20" s="391"/>
      <c r="AG20" s="392"/>
      <c r="AH20" s="343"/>
    </row>
    <row r="21" spans="1:34" ht="19.5" customHeight="1">
      <c r="A21" s="342"/>
      <c r="B21" s="159"/>
      <c r="C21" s="148"/>
      <c r="D21" s="142"/>
      <c r="E21" s="142"/>
      <c r="F21" s="142"/>
      <c r="G21" s="142"/>
      <c r="H21" s="143"/>
      <c r="I21" s="83"/>
      <c r="J21" s="393"/>
      <c r="K21" s="394"/>
      <c r="L21" s="394"/>
      <c r="M21" s="394"/>
      <c r="N21" s="394"/>
      <c r="O21" s="394"/>
      <c r="P21" s="395"/>
      <c r="Q21" s="343"/>
      <c r="R21" s="342"/>
      <c r="S21" s="159">
        <v>1</v>
      </c>
      <c r="T21" s="148">
        <v>4</v>
      </c>
      <c r="U21" s="142"/>
      <c r="V21" s="142">
        <v>1</v>
      </c>
      <c r="W21" s="142">
        <v>4</v>
      </c>
      <c r="X21" s="142"/>
      <c r="Y21" s="143"/>
      <c r="Z21" s="83"/>
      <c r="AA21" s="393" t="s">
        <v>146</v>
      </c>
      <c r="AB21" s="394"/>
      <c r="AC21" s="394"/>
      <c r="AD21" s="394"/>
      <c r="AE21" s="394"/>
      <c r="AF21" s="394"/>
      <c r="AG21" s="395"/>
      <c r="AH21" s="343"/>
    </row>
    <row r="22" spans="1:34" ht="19.5" customHeight="1">
      <c r="A22" s="342"/>
      <c r="B22" s="376">
        <v>8</v>
      </c>
      <c r="C22" s="369">
        <v>9</v>
      </c>
      <c r="D22" s="369">
        <v>10</v>
      </c>
      <c r="E22" s="369">
        <v>11</v>
      </c>
      <c r="F22" s="369">
        <v>12</v>
      </c>
      <c r="G22" s="370">
        <v>13</v>
      </c>
      <c r="H22" s="366">
        <v>14</v>
      </c>
      <c r="I22" s="83"/>
      <c r="J22" s="396"/>
      <c r="K22" s="397"/>
      <c r="L22" s="397"/>
      <c r="M22" s="397"/>
      <c r="N22" s="397"/>
      <c r="O22" s="397"/>
      <c r="P22" s="398"/>
      <c r="Q22" s="343"/>
      <c r="R22" s="342"/>
      <c r="S22" s="376">
        <v>8</v>
      </c>
      <c r="T22" s="369">
        <v>9</v>
      </c>
      <c r="U22" s="369">
        <v>10</v>
      </c>
      <c r="V22" s="369">
        <v>11</v>
      </c>
      <c r="W22" s="369">
        <v>12</v>
      </c>
      <c r="X22" s="370">
        <v>13</v>
      </c>
      <c r="Y22" s="366">
        <v>14</v>
      </c>
      <c r="Z22" s="83"/>
      <c r="AA22" s="396"/>
      <c r="AB22" s="397"/>
      <c r="AC22" s="397"/>
      <c r="AD22" s="397"/>
      <c r="AE22" s="397"/>
      <c r="AF22" s="397"/>
      <c r="AG22" s="398"/>
      <c r="AH22" s="343"/>
    </row>
    <row r="23" spans="1:34" ht="19.5" customHeight="1">
      <c r="A23" s="342"/>
      <c r="B23" s="154"/>
      <c r="C23" s="155"/>
      <c r="D23" s="155"/>
      <c r="E23" s="155"/>
      <c r="F23" s="155"/>
      <c r="G23" s="155"/>
      <c r="H23" s="158"/>
      <c r="I23" s="83"/>
      <c r="J23" s="396"/>
      <c r="K23" s="397"/>
      <c r="L23" s="397"/>
      <c r="M23" s="397"/>
      <c r="N23" s="397"/>
      <c r="O23" s="397"/>
      <c r="P23" s="398"/>
      <c r="Q23" s="343"/>
      <c r="R23" s="342"/>
      <c r="S23" s="154">
        <v>1</v>
      </c>
      <c r="T23" s="155">
        <v>2</v>
      </c>
      <c r="U23" s="155">
        <v>4</v>
      </c>
      <c r="V23" s="155">
        <v>6</v>
      </c>
      <c r="W23" s="155">
        <v>6</v>
      </c>
      <c r="X23" s="155"/>
      <c r="Y23" s="158"/>
      <c r="Z23" s="83"/>
      <c r="AA23" s="396"/>
      <c r="AB23" s="397"/>
      <c r="AC23" s="397"/>
      <c r="AD23" s="397"/>
      <c r="AE23" s="397"/>
      <c r="AF23" s="397"/>
      <c r="AG23" s="398"/>
      <c r="AH23" s="343"/>
    </row>
    <row r="24" spans="1:34" ht="19.5" customHeight="1">
      <c r="A24" s="342"/>
      <c r="B24" s="373">
        <v>15</v>
      </c>
      <c r="C24" s="369">
        <v>16</v>
      </c>
      <c r="D24" s="369">
        <v>17</v>
      </c>
      <c r="E24" s="369">
        <v>18</v>
      </c>
      <c r="F24" s="369">
        <v>19</v>
      </c>
      <c r="G24" s="370">
        <v>20</v>
      </c>
      <c r="H24" s="366">
        <v>21</v>
      </c>
      <c r="I24" s="83"/>
      <c r="J24" s="396"/>
      <c r="K24" s="397"/>
      <c r="L24" s="397"/>
      <c r="M24" s="397"/>
      <c r="N24" s="397"/>
      <c r="O24" s="397"/>
      <c r="P24" s="398"/>
      <c r="Q24" s="343"/>
      <c r="R24" s="342"/>
      <c r="S24" s="373">
        <v>15</v>
      </c>
      <c r="T24" s="369">
        <v>16</v>
      </c>
      <c r="U24" s="369">
        <v>17</v>
      </c>
      <c r="V24" s="369">
        <v>18</v>
      </c>
      <c r="W24" s="369">
        <v>19</v>
      </c>
      <c r="X24" s="370">
        <v>20</v>
      </c>
      <c r="Y24" s="366">
        <v>21</v>
      </c>
      <c r="Z24" s="83"/>
      <c r="AA24" s="396"/>
      <c r="AB24" s="397"/>
      <c r="AC24" s="397"/>
      <c r="AD24" s="397"/>
      <c r="AE24" s="397"/>
      <c r="AF24" s="397"/>
      <c r="AG24" s="398"/>
      <c r="AH24" s="343"/>
    </row>
    <row r="25" spans="1:34" ht="19.5" customHeight="1">
      <c r="A25" s="342"/>
      <c r="B25" s="145"/>
      <c r="C25" s="142"/>
      <c r="D25" s="142"/>
      <c r="E25" s="142"/>
      <c r="F25" s="142"/>
      <c r="G25" s="142"/>
      <c r="H25" s="143"/>
      <c r="I25" s="83"/>
      <c r="J25" s="396"/>
      <c r="K25" s="397"/>
      <c r="L25" s="397"/>
      <c r="M25" s="397"/>
      <c r="N25" s="397"/>
      <c r="O25" s="397"/>
      <c r="P25" s="398"/>
      <c r="Q25" s="343"/>
      <c r="R25" s="342"/>
      <c r="S25" s="145">
        <v>1</v>
      </c>
      <c r="T25" s="142">
        <v>2</v>
      </c>
      <c r="U25" s="142">
        <v>4</v>
      </c>
      <c r="V25" s="142">
        <v>4</v>
      </c>
      <c r="W25" s="142">
        <v>4</v>
      </c>
      <c r="X25" s="142"/>
      <c r="Y25" s="143"/>
      <c r="Z25" s="83"/>
      <c r="AA25" s="396"/>
      <c r="AB25" s="397"/>
      <c r="AC25" s="397"/>
      <c r="AD25" s="397"/>
      <c r="AE25" s="397"/>
      <c r="AF25" s="397"/>
      <c r="AG25" s="398"/>
      <c r="AH25" s="343"/>
    </row>
    <row r="26" spans="1:34" ht="19.5" customHeight="1">
      <c r="A26" s="342"/>
      <c r="B26" s="376">
        <v>22</v>
      </c>
      <c r="C26" s="375">
        <v>23</v>
      </c>
      <c r="D26" s="364">
        <v>24</v>
      </c>
      <c r="E26" s="364">
        <v>25</v>
      </c>
      <c r="F26" s="364">
        <v>26</v>
      </c>
      <c r="G26" s="365">
        <v>27</v>
      </c>
      <c r="H26" s="367">
        <v>28</v>
      </c>
      <c r="I26" s="83"/>
      <c r="J26" s="396"/>
      <c r="K26" s="397"/>
      <c r="L26" s="397"/>
      <c r="M26" s="397"/>
      <c r="N26" s="397"/>
      <c r="O26" s="397"/>
      <c r="P26" s="398"/>
      <c r="Q26" s="343"/>
      <c r="R26" s="342"/>
      <c r="S26" s="376">
        <v>22</v>
      </c>
      <c r="T26" s="375">
        <v>23</v>
      </c>
      <c r="U26" s="364">
        <v>24</v>
      </c>
      <c r="V26" s="364">
        <v>25</v>
      </c>
      <c r="W26" s="364">
        <v>26</v>
      </c>
      <c r="X26" s="365">
        <v>27</v>
      </c>
      <c r="Y26" s="367">
        <v>28</v>
      </c>
      <c r="Z26" s="83"/>
      <c r="AA26" s="396"/>
      <c r="AB26" s="397"/>
      <c r="AC26" s="397"/>
      <c r="AD26" s="397"/>
      <c r="AE26" s="397"/>
      <c r="AF26" s="397"/>
      <c r="AG26" s="398"/>
      <c r="AH26" s="343"/>
    </row>
    <row r="27" spans="1:34" ht="19.5" customHeight="1" thickBot="1">
      <c r="A27" s="342"/>
      <c r="B27" s="145"/>
      <c r="C27" s="142"/>
      <c r="D27" s="155"/>
      <c r="E27" s="155"/>
      <c r="F27" s="147"/>
      <c r="G27" s="147"/>
      <c r="H27" s="144"/>
      <c r="I27" s="83"/>
      <c r="J27" s="396"/>
      <c r="K27" s="397"/>
      <c r="L27" s="397"/>
      <c r="M27" s="397"/>
      <c r="N27" s="397"/>
      <c r="O27" s="397"/>
      <c r="P27" s="398"/>
      <c r="Q27" s="343"/>
      <c r="R27" s="342"/>
      <c r="S27" s="145">
        <v>6</v>
      </c>
      <c r="T27" s="142"/>
      <c r="U27" s="155">
        <v>6</v>
      </c>
      <c r="V27" s="155">
        <v>4</v>
      </c>
      <c r="W27" s="147">
        <v>4</v>
      </c>
      <c r="X27" s="147">
        <v>1</v>
      </c>
      <c r="Y27" s="144"/>
      <c r="Z27" s="83"/>
      <c r="AA27" s="396"/>
      <c r="AB27" s="397"/>
      <c r="AC27" s="397"/>
      <c r="AD27" s="397"/>
      <c r="AE27" s="397"/>
      <c r="AF27" s="397"/>
      <c r="AG27" s="398"/>
      <c r="AH27" s="343"/>
    </row>
    <row r="28" spans="1:34" ht="19.5" customHeight="1" thickTop="1">
      <c r="A28" s="342"/>
      <c r="B28" s="373">
        <v>29</v>
      </c>
      <c r="C28" s="377">
        <v>30</v>
      </c>
      <c r="D28" s="363"/>
      <c r="E28" s="353"/>
      <c r="F28" s="399"/>
      <c r="G28" s="364"/>
      <c r="H28" s="364"/>
      <c r="I28" s="83"/>
      <c r="J28" s="396"/>
      <c r="K28" s="397"/>
      <c r="L28" s="397"/>
      <c r="M28" s="397"/>
      <c r="N28" s="397"/>
      <c r="O28" s="397"/>
      <c r="P28" s="398"/>
      <c r="Q28" s="343"/>
      <c r="R28" s="342"/>
      <c r="S28" s="373">
        <v>29</v>
      </c>
      <c r="T28" s="377">
        <v>30</v>
      </c>
      <c r="U28" s="363"/>
      <c r="V28" s="353"/>
      <c r="W28" s="399"/>
      <c r="X28" s="364"/>
      <c r="Y28" s="364"/>
      <c r="Z28" s="83"/>
      <c r="AA28" s="396"/>
      <c r="AB28" s="397"/>
      <c r="AC28" s="397"/>
      <c r="AD28" s="397"/>
      <c r="AE28" s="397"/>
      <c r="AF28" s="397"/>
      <c r="AG28" s="398"/>
      <c r="AH28" s="343"/>
    </row>
    <row r="29" spans="1:34" ht="19.5" customHeight="1" thickBot="1">
      <c r="A29" s="342"/>
      <c r="B29" s="146"/>
      <c r="C29" s="157"/>
      <c r="D29" s="362"/>
      <c r="E29" s="360"/>
      <c r="F29" s="400"/>
      <c r="G29" s="401"/>
      <c r="H29" s="401"/>
      <c r="I29" s="83"/>
      <c r="J29" s="402"/>
      <c r="K29" s="403"/>
      <c r="L29" s="403"/>
      <c r="M29" s="403"/>
      <c r="N29" s="403"/>
      <c r="O29" s="403"/>
      <c r="P29" s="404"/>
      <c r="Q29" s="343"/>
      <c r="R29" s="342"/>
      <c r="S29" s="146">
        <v>6</v>
      </c>
      <c r="T29" s="157">
        <v>2</v>
      </c>
      <c r="U29" s="362"/>
      <c r="V29" s="360"/>
      <c r="W29" s="400"/>
      <c r="X29" s="401"/>
      <c r="Y29" s="401"/>
      <c r="Z29" s="83"/>
      <c r="AA29" s="402"/>
      <c r="AB29" s="403"/>
      <c r="AC29" s="403"/>
      <c r="AD29" s="403"/>
      <c r="AE29" s="403"/>
      <c r="AF29" s="403"/>
      <c r="AG29" s="404"/>
      <c r="AH29" s="343"/>
    </row>
    <row r="30" spans="1:34" ht="11.25" customHeight="1" thickTop="1">
      <c r="A30" s="34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343"/>
      <c r="R30" s="34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343"/>
    </row>
    <row r="31" spans="1:34" ht="19.5" customHeight="1">
      <c r="A31" s="342"/>
      <c r="B31" s="160"/>
      <c r="C31" s="83" t="s">
        <v>131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3"/>
      <c r="R31" s="342"/>
      <c r="S31" s="160"/>
      <c r="T31" s="83" t="s">
        <v>131</v>
      </c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343"/>
    </row>
    <row r="32" spans="1:34" ht="19.5" customHeight="1">
      <c r="A32" s="342"/>
      <c r="B32" s="83"/>
      <c r="C32" s="83"/>
      <c r="D32" s="83"/>
      <c r="E32" s="83"/>
      <c r="F32" s="161" t="s">
        <v>133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343"/>
      <c r="R32" s="342"/>
      <c r="S32" s="83"/>
      <c r="T32" s="83"/>
      <c r="U32" s="83"/>
      <c r="V32" s="83"/>
      <c r="W32" s="161" t="s">
        <v>133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343"/>
    </row>
    <row r="33" spans="1:34" ht="40.5" customHeight="1">
      <c r="A33" s="342" t="s">
        <v>134</v>
      </c>
      <c r="B33" s="83"/>
      <c r="C33" s="83"/>
      <c r="D33" s="83"/>
      <c r="E33" s="83"/>
      <c r="F33" s="405"/>
      <c r="G33" s="406" t="s">
        <v>138</v>
      </c>
      <c r="H33" s="406" t="s">
        <v>139</v>
      </c>
      <c r="I33" s="406" t="s">
        <v>140</v>
      </c>
      <c r="J33" s="407" t="s">
        <v>119</v>
      </c>
      <c r="K33" s="408" t="s">
        <v>122</v>
      </c>
      <c r="L33" s="409"/>
      <c r="M33" s="193"/>
      <c r="N33" s="193"/>
      <c r="O33" s="85"/>
      <c r="P33" s="85"/>
      <c r="Q33" s="343"/>
      <c r="R33" s="342" t="s">
        <v>134</v>
      </c>
      <c r="S33" s="83"/>
      <c r="T33" s="83"/>
      <c r="U33" s="83"/>
      <c r="V33" s="83"/>
      <c r="W33" s="410"/>
      <c r="X33" s="406" t="s">
        <v>138</v>
      </c>
      <c r="Y33" s="406" t="s">
        <v>139</v>
      </c>
      <c r="Z33" s="406" t="s">
        <v>140</v>
      </c>
      <c r="AA33" s="407" t="s">
        <v>119</v>
      </c>
      <c r="AB33" s="407" t="s">
        <v>122</v>
      </c>
      <c r="AC33" s="411"/>
      <c r="AD33" s="85"/>
      <c r="AE33" s="85"/>
      <c r="AF33" s="85"/>
      <c r="AG33" s="85"/>
      <c r="AH33" s="343"/>
    </row>
    <row r="34" spans="1:34" ht="19.5" customHeight="1">
      <c r="A34" s="412" t="s">
        <v>111</v>
      </c>
      <c r="B34" s="83"/>
      <c r="C34" s="83"/>
      <c r="D34" s="83"/>
      <c r="E34" s="83"/>
      <c r="F34" s="407">
        <v>1</v>
      </c>
      <c r="G34" s="413">
        <f>COUNTIF(D6:H6,1)+COUNTIF(B8:H8,1)+COUNTIF(B10:H10,1)+COUNTIF(B12:H12,1)+COUNTIF(B14:E14,1)</f>
        <v>0</v>
      </c>
      <c r="H34" s="413">
        <f>COUNTIF($N$6:$P$6,1)+COUNTIF($J$8:$P$8,1)+COUNTIF($J$10:$P$10,1)+COUNTIF(J12:P12,1)+COUNTIF(J14:P14,1)</f>
        <v>0</v>
      </c>
      <c r="I34" s="413">
        <f>COUNTIF($B$21:$H$21,1)+COUNTIF($B$23:$H$23,1)+COUNTIF($B$25:$H$25,1)+COUNTIF(B27:H27,1)+COUNTIF(B29:C29,1)</f>
        <v>0</v>
      </c>
      <c r="J34" s="413">
        <f aca="true" t="shared" si="0" ref="J34:J41">SUM(G34:I34)</f>
        <v>0</v>
      </c>
      <c r="K34" s="414">
        <f>J34/3</f>
        <v>0</v>
      </c>
      <c r="L34" s="415"/>
      <c r="M34" s="193"/>
      <c r="N34" s="193"/>
      <c r="O34" s="416"/>
      <c r="P34" s="416"/>
      <c r="Q34" s="343"/>
      <c r="R34" s="412" t="s">
        <v>111</v>
      </c>
      <c r="S34" s="83"/>
      <c r="T34" s="83"/>
      <c r="U34" s="83"/>
      <c r="V34" s="83"/>
      <c r="W34" s="408">
        <v>1</v>
      </c>
      <c r="X34" s="413">
        <f>COUNTIF($U$6:$Y$6,1)+COUNTIF($S$8:$Y$8,1)+COUNTIF($S$10:$Y$10,1)+COUNTIF(S12:Y12,1)+COUNTIF(S14:V14,1)</f>
        <v>9</v>
      </c>
      <c r="Y34" s="413">
        <f>COUNTIF($AE$6:$AG$6,1)+COUNTIF($AA$8:$AG$8,1)+COUNTIF($AA$10:$AG$10,1)+COUNTIF(AA12:AG12,1)+COUNTIF(AA14:AG14,1)</f>
        <v>7</v>
      </c>
      <c r="Z34" s="413">
        <f>COUNTIF($S$21:$Y$21,1)+COUNTIF($S$23:$Y$23,1)+COUNTIF($S$25:$Y$25,1)+COUNTIF(S27:Y27,1)+COUNTIF(S29:T29,1)</f>
        <v>5</v>
      </c>
      <c r="AA34" s="413">
        <f aca="true" t="shared" si="1" ref="AA34:AA41">SUM(X34:Z34)</f>
        <v>21</v>
      </c>
      <c r="AB34" s="417">
        <f>AA34/3</f>
        <v>7</v>
      </c>
      <c r="AC34" s="83"/>
      <c r="AD34" s="83"/>
      <c r="AE34" s="416"/>
      <c r="AF34" s="416"/>
      <c r="AG34" s="416"/>
      <c r="AH34" s="343"/>
    </row>
    <row r="35" spans="1:34" ht="19.5" customHeight="1">
      <c r="A35" s="342" t="s">
        <v>112</v>
      </c>
      <c r="B35" s="83"/>
      <c r="C35" s="83"/>
      <c r="D35" s="83"/>
      <c r="E35" s="83"/>
      <c r="F35" s="407">
        <v>2</v>
      </c>
      <c r="G35" s="413">
        <f>COUNTIF(D6:H6,2)+COUNTIF($B$8:$H$8,2)+COUNTIF(B10:H10,2)+COUNTIF(B12:H12,2)+COUNTIF(B14:E14,2)</f>
        <v>0</v>
      </c>
      <c r="H35" s="413">
        <f>COUNTIF($N$6:$P$6,2)+COUNTIF($J$8:$P$8,2)+COUNTIF($J$10:$P$10,2)+COUNTIF(J12:P12,2)+COUNTIF(J14:P14,2)</f>
        <v>0</v>
      </c>
      <c r="I35" s="413">
        <f>COUNTIF($B$21:$H$21,2)+COUNTIF($B$23:$H$23,2)+COUNTIF($B$25:$H$25,2)+COUNTIF(B27:H27,2)+COUNTIF(B29:C29,2)</f>
        <v>0</v>
      </c>
      <c r="J35" s="413">
        <f t="shared" si="0"/>
        <v>0</v>
      </c>
      <c r="K35" s="414">
        <f aca="true" t="shared" si="2" ref="K35:K41">J35/3</f>
        <v>0</v>
      </c>
      <c r="L35" s="415"/>
      <c r="M35" s="193"/>
      <c r="N35" s="193"/>
      <c r="O35" s="416"/>
      <c r="P35" s="416"/>
      <c r="Q35" s="343"/>
      <c r="R35" s="342" t="s">
        <v>112</v>
      </c>
      <c r="S35" s="83"/>
      <c r="T35" s="83"/>
      <c r="U35" s="83"/>
      <c r="V35" s="83"/>
      <c r="W35" s="408">
        <v>2</v>
      </c>
      <c r="X35" s="413">
        <f>COUNTIF($U$6:$Y$6,2)+COUNTIF($S$8:$Y$8,2)+COUNTIF($S$10:$Y$10,2)+COUNTIF(S12:Y12,2)+COUNTIF(S14:V14,2)</f>
        <v>1</v>
      </c>
      <c r="Y35" s="413">
        <f>COUNTIF(AE6:AG6,2)+COUNTIF($AA$8:$AG$8,2)+COUNTIF($AA$10:$AG$10,2)+COUNTIF(AA12:AG12,2)+COUNTIF(AA14:AG14,2)</f>
        <v>2</v>
      </c>
      <c r="Z35" s="413">
        <f>COUNTIF($S$21:$Y$21,2)+COUNTIF($S$23:$Y$23,2)+COUNTIF($S$25:$Y$25,2)+COUNTIF(S27:Y27,2)+COUNTIF(S29:T29,2)</f>
        <v>3</v>
      </c>
      <c r="AA35" s="413">
        <f t="shared" si="1"/>
        <v>6</v>
      </c>
      <c r="AB35" s="417">
        <f aca="true" t="shared" si="3" ref="AB35:AB41">AA35/3</f>
        <v>2</v>
      </c>
      <c r="AC35" s="83"/>
      <c r="AD35" s="83"/>
      <c r="AE35" s="416"/>
      <c r="AF35" s="416"/>
      <c r="AG35" s="416"/>
      <c r="AH35" s="343"/>
    </row>
    <row r="36" spans="1:34" ht="19.5" customHeight="1">
      <c r="A36" s="342" t="s">
        <v>113</v>
      </c>
      <c r="B36" s="83"/>
      <c r="C36" s="83"/>
      <c r="D36" s="83"/>
      <c r="E36" s="83"/>
      <c r="F36" s="407">
        <v>3</v>
      </c>
      <c r="G36" s="413">
        <f>COUNTIF($D$6:$H$6,3)+COUNTIF($B$8:$H$8,3)+COUNTIF($B$10:$H$10,3)+COUNTIF(B12:H12,3)+COUNTIF(B14:E14,3)</f>
        <v>0</v>
      </c>
      <c r="H36" s="413">
        <f>COUNTIF($N$6:$P$6,3)+COUNTIF($J$8:$P$8,3)+COUNTIF($J$10:$P$10,3)+COUNTIF(J12:P12,3)+COUNTIF(J14:P14,3)</f>
        <v>0</v>
      </c>
      <c r="I36" s="413">
        <f>COUNTIF($B$21:$H$21,3)+COUNTIF($B$23:$H$23,3)+COUNTIF($B$25:$H$25,3)+COUNTIF(B27:H27,3)+COUNTIF(B29:C29,3)</f>
        <v>0</v>
      </c>
      <c r="J36" s="413">
        <f t="shared" si="0"/>
        <v>0</v>
      </c>
      <c r="K36" s="414">
        <f t="shared" si="2"/>
        <v>0</v>
      </c>
      <c r="L36" s="415"/>
      <c r="M36" s="193"/>
      <c r="N36" s="193"/>
      <c r="O36" s="416"/>
      <c r="P36" s="416"/>
      <c r="Q36" s="343"/>
      <c r="R36" s="342" t="s">
        <v>113</v>
      </c>
      <c r="S36" s="83"/>
      <c r="T36" s="83"/>
      <c r="U36" s="83"/>
      <c r="V36" s="83"/>
      <c r="W36" s="408">
        <v>3</v>
      </c>
      <c r="X36" s="413">
        <f>COUNTIF($U$6:$Y$6,3)+COUNTIF($S$8:$Y$8,3)+COUNTIF($S$10:$Y$10,3)+COUNTIF(S12:Y12,3)+COUNTIF(S14:V14,3)</f>
        <v>0</v>
      </c>
      <c r="Y36" s="413">
        <f>COUNTIF(AE6:AG6,3)+COUNTIF($AA$8:$AG$8,3)+COUNTIF($AA$10:$AG$10,3)+COUNTIF(AA12:AG12,3)+COUNTIF(AA14:AG14,3)</f>
        <v>0</v>
      </c>
      <c r="Z36" s="413">
        <f>COUNTIF($S$21:$Y$21,3)+COUNTIF($S$23:$Y$23,3)+COUNTIF($S$25:$Y$25,3)+COUNTIF(S27:Y27,3)+COUNTIF(S29:T29,3)</f>
        <v>0</v>
      </c>
      <c r="AA36" s="413">
        <f t="shared" si="1"/>
        <v>0</v>
      </c>
      <c r="AB36" s="417">
        <f t="shared" si="3"/>
        <v>0</v>
      </c>
      <c r="AC36" s="83"/>
      <c r="AD36" s="83"/>
      <c r="AE36" s="416"/>
      <c r="AF36" s="416"/>
      <c r="AG36" s="416"/>
      <c r="AH36" s="343"/>
    </row>
    <row r="37" spans="1:34" ht="19.5" customHeight="1">
      <c r="A37" s="342" t="s">
        <v>114</v>
      </c>
      <c r="B37" s="83"/>
      <c r="C37" s="83"/>
      <c r="D37" s="83"/>
      <c r="E37" s="83"/>
      <c r="F37" s="407">
        <v>4</v>
      </c>
      <c r="G37" s="413">
        <f>COUNTIF($D$6:$H$6,4)+COUNTIF($B$8:$H$8,4)+COUNTIF($B$10:$H$10,4)+COUNTIF(B12:H12,4)+COUNTIF(B14:E14,4)</f>
        <v>0</v>
      </c>
      <c r="H37" s="413">
        <f>COUNTIF($N$6:$P$6,4)+COUNTIF($J$8:$P$8,4)+COUNTIF($J$10:$P$10,4)+COUNTIF(J12:P12,4)+COUNTIF(J14:P14,4)</f>
        <v>0</v>
      </c>
      <c r="I37" s="413">
        <f>COUNTIF($B$21:$H$21,4)+COUNTIF($B$23:$H$23,4)+COUNTIF($B$25:$H$25,4)+COUNTIF(B27:H27,4)+COUNTIF(B29:C29,4)</f>
        <v>0</v>
      </c>
      <c r="J37" s="413">
        <f t="shared" si="0"/>
        <v>0</v>
      </c>
      <c r="K37" s="414">
        <f t="shared" si="2"/>
        <v>0</v>
      </c>
      <c r="L37" s="415"/>
      <c r="M37" s="193"/>
      <c r="N37" s="193"/>
      <c r="O37" s="416"/>
      <c r="P37" s="416"/>
      <c r="Q37" s="343"/>
      <c r="R37" s="342" t="s">
        <v>114</v>
      </c>
      <c r="S37" s="83"/>
      <c r="T37" s="83"/>
      <c r="U37" s="83"/>
      <c r="V37" s="83"/>
      <c r="W37" s="408">
        <v>4</v>
      </c>
      <c r="X37" s="413">
        <f>COUNTIF($U$6:$Y$6,4)+COUNTIF($S$8:$Y$8,4)+COUNTIF($S$10:$Y$10,4)+COUNTIF(S12:Y12,4)+COUNTIF(S14:V14,4)</f>
        <v>5</v>
      </c>
      <c r="Y37" s="413">
        <f>COUNTIF($AE$6:$AG$6,4)+COUNTIF($AA$8:$AG$8,4)+COUNTIF($AA$10:$AG$10,4)+COUNTIF(AA12:AG12,4)+COUNTIF(AA14:AG14,4)</f>
        <v>5</v>
      </c>
      <c r="Z37" s="413">
        <f>COUNTIF($S$21:$Y$21,4)+COUNTIF($S$23:$Y$23,4)+COUNTIF($S$25:$Y$25,4)+COUNTIF(S27:Y27,4)+COUNTIF(S29:T29,4)</f>
        <v>8</v>
      </c>
      <c r="AA37" s="413">
        <f t="shared" si="1"/>
        <v>18</v>
      </c>
      <c r="AB37" s="417">
        <f t="shared" si="3"/>
        <v>6</v>
      </c>
      <c r="AC37" s="83"/>
      <c r="AD37" s="83"/>
      <c r="AE37" s="416"/>
      <c r="AF37" s="416"/>
      <c r="AG37" s="416"/>
      <c r="AH37" s="343"/>
    </row>
    <row r="38" spans="1:34" ht="19.5" customHeight="1">
      <c r="A38" s="342" t="s">
        <v>115</v>
      </c>
      <c r="B38" s="83"/>
      <c r="C38" s="83"/>
      <c r="D38" s="83"/>
      <c r="E38" s="83"/>
      <c r="F38" s="407">
        <v>5</v>
      </c>
      <c r="G38" s="413">
        <f>COUNTIF($D$6:$H$6,5)+COUNTIF($B$8:$H$8,5)+COUNTIF($B$10:$H$10,5)+COUNTIF(B12:H12,5)+COUNTIF(B14:E14,5)</f>
        <v>0</v>
      </c>
      <c r="H38" s="413">
        <f>COUNTIF($N$6:$P$6,5)+COUNTIF($J$8:$P$8,5)+COUNTIF($J$10:$P$10,5)+COUNTIF(J12:P12,5)+COUNTIF(J14:P14,5)</f>
        <v>0</v>
      </c>
      <c r="I38" s="413">
        <f>COUNTIF($B$21:$H$21,5)+COUNTIF($B$23:$H$23,5)+COUNTIF($B$25:$H$25,5)+COUNTIF(B27:H27,5)+COUNTIF(B29:C29,5)</f>
        <v>0</v>
      </c>
      <c r="J38" s="413">
        <f t="shared" si="0"/>
        <v>0</v>
      </c>
      <c r="K38" s="414">
        <f t="shared" si="2"/>
        <v>0</v>
      </c>
      <c r="L38" s="415"/>
      <c r="M38" s="193"/>
      <c r="N38" s="193"/>
      <c r="O38" s="416"/>
      <c r="P38" s="416"/>
      <c r="Q38" s="343"/>
      <c r="R38" s="342" t="s">
        <v>115</v>
      </c>
      <c r="S38" s="83"/>
      <c r="T38" s="83"/>
      <c r="U38" s="83"/>
      <c r="V38" s="83"/>
      <c r="W38" s="408">
        <v>5</v>
      </c>
      <c r="X38" s="413">
        <f>COUNTIF(U6:Y6,5)+COUNTIF(S8:Y8,5)+COUNTIF(S10:Y10,5)+COUNTIF(S12:Y12,5)+COUNTIF(S14:V14,5)</f>
        <v>0</v>
      </c>
      <c r="Y38" s="413">
        <f>COUNTIF($AE$6:$AG$6,5)+COUNTIF($AA$8:$AG$8,5)+COUNTIF($AA$10:$AG$10,5)+COUNTIF(AA12:AG12,5)+COUNTIF(AA14:AG14,5)</f>
        <v>0</v>
      </c>
      <c r="Z38" s="413">
        <f>COUNTIF($S$21:$Y$21,5)+COUNTIF($S$23:$Y$23,5)+COUNTIF($S$25:$Y$25,5)+COUNTIF(S27:Y27,5)+COUNTIF(S29:T29,5)</f>
        <v>0</v>
      </c>
      <c r="AA38" s="413">
        <f t="shared" si="1"/>
        <v>0</v>
      </c>
      <c r="AB38" s="417">
        <f t="shared" si="3"/>
        <v>0</v>
      </c>
      <c r="AC38" s="83"/>
      <c r="AD38" s="83"/>
      <c r="AE38" s="416"/>
      <c r="AF38" s="416"/>
      <c r="AG38" s="416"/>
      <c r="AH38" s="343"/>
    </row>
    <row r="39" spans="1:34" ht="19.5" customHeight="1">
      <c r="A39" s="342" t="s">
        <v>116</v>
      </c>
      <c r="B39" s="83"/>
      <c r="C39" s="83"/>
      <c r="D39" s="83"/>
      <c r="E39" s="83"/>
      <c r="F39" s="407">
        <v>6</v>
      </c>
      <c r="G39" s="413">
        <f>COUNTIF($D$6:$H$6,6)+COUNTIF($B$8:$H$8,6)+COUNTIF($B$10:$H$10,6)+COUNTIF(B12:H12,6)+COUNTIF(B14:E14,6)</f>
        <v>0</v>
      </c>
      <c r="H39" s="413">
        <f>COUNTIF($N$6:$P$6,6)+COUNTIF($J$8:$P$8,6)+COUNTIF($J$10:$P$10,6)+COUNTIF(J12:P12,6)+COUNTIF(J14:P14,6)</f>
        <v>0</v>
      </c>
      <c r="I39" s="413">
        <f>COUNTIF($B$21:$H$21,6)+COUNTIF($B$23:$H$23,6)+COUNTIF($B$25:$H$25,6)+COUNTIF(B27:H27,6)+COUNTIF(B29:C29,6)</f>
        <v>0</v>
      </c>
      <c r="J39" s="413">
        <f t="shared" si="0"/>
        <v>0</v>
      </c>
      <c r="K39" s="414">
        <f t="shared" si="2"/>
        <v>0</v>
      </c>
      <c r="L39" s="415"/>
      <c r="M39" s="193"/>
      <c r="N39" s="193"/>
      <c r="O39" s="416"/>
      <c r="P39" s="416"/>
      <c r="Q39" s="343"/>
      <c r="R39" s="342" t="s">
        <v>116</v>
      </c>
      <c r="S39" s="83"/>
      <c r="T39" s="83"/>
      <c r="U39" s="83"/>
      <c r="V39" s="83"/>
      <c r="W39" s="408">
        <v>6</v>
      </c>
      <c r="X39" s="413">
        <f>COUNTIF($U$6:$Y$6,6)+COUNTIF($S$8:$Y$8,6)+COUNTIF($S$10:$Y$10,6)+COUNTIF(S12:Y12,6)+COUNTIF(S14:V14,6)</f>
        <v>5</v>
      </c>
      <c r="Y39" s="413">
        <f>COUNTIF($AE$6:$AG$6,6)+COUNTIF($AA$8:$AG$8,6)+COUNTIF($AA$10:$AG$10,6)+COUNTIF(AA12:AG12,6)+COUNTIF(AA14:AG14,6)</f>
        <v>6</v>
      </c>
      <c r="Z39" s="413">
        <f>COUNTIF($S$21:$Y$21,6)+COUNTIF($S$23:$Y$23,6)+COUNTIF($S$25:$Y$25,6)+COUNTIF(S27:Y27,6)+COUNTIF(S29:T29,6)</f>
        <v>5</v>
      </c>
      <c r="AA39" s="413">
        <f t="shared" si="1"/>
        <v>16</v>
      </c>
      <c r="AB39" s="417">
        <f t="shared" si="3"/>
        <v>5.333333333333333</v>
      </c>
      <c r="AC39" s="83"/>
      <c r="AD39" s="83"/>
      <c r="AE39" s="416"/>
      <c r="AF39" s="416"/>
      <c r="AG39" s="416"/>
      <c r="AH39" s="343"/>
    </row>
    <row r="40" spans="1:34" ht="19.5" customHeight="1">
      <c r="A40" s="342" t="s">
        <v>117</v>
      </c>
      <c r="B40" s="83"/>
      <c r="C40" s="83"/>
      <c r="D40" s="83"/>
      <c r="E40" s="83"/>
      <c r="F40" s="407">
        <v>7</v>
      </c>
      <c r="G40" s="413">
        <f>COUNTIF($D$6:$H$6,7)+COUNTIF($B$8:$H$8,7)+COUNTIF($B$10:$H$10,7)+COUNTIF(B12:H12,7)+COUNTIF(B14:E14,7)</f>
        <v>0</v>
      </c>
      <c r="H40" s="413">
        <f>COUNTIF($N$6:$P$6,7)+COUNTIF($J$8:$P$8,7)+COUNTIF($J$10:$P$10,7)+COUNTIF(J12:P12,7)+COUNTIF(J14:P14,7)</f>
        <v>0</v>
      </c>
      <c r="I40" s="413">
        <f>COUNTIF($B$21:$H$21,7)+COUNTIF($B$23:$H$23,7)+COUNTIF($B$25:$H$25,7)+COUNTIF(B27:H27,7)+COUNTIF(B29:C29,7)</f>
        <v>0</v>
      </c>
      <c r="J40" s="413">
        <f t="shared" si="0"/>
        <v>0</v>
      </c>
      <c r="K40" s="414">
        <f t="shared" si="2"/>
        <v>0</v>
      </c>
      <c r="L40" s="415"/>
      <c r="M40" s="193"/>
      <c r="N40" s="193"/>
      <c r="O40" s="416"/>
      <c r="P40" s="416"/>
      <c r="Q40" s="343"/>
      <c r="R40" s="342" t="s">
        <v>117</v>
      </c>
      <c r="S40" s="83"/>
      <c r="T40" s="83"/>
      <c r="U40" s="83"/>
      <c r="V40" s="83"/>
      <c r="W40" s="408">
        <v>7</v>
      </c>
      <c r="X40" s="413">
        <f>COUNTIF(U6:Y6,7)+COUNTIF(S8:Y8,7)+COUNTIF(S10:Y10,7)+COUNTIF(S12:Y12,7)+COUNTIF(S14:V14,7)</f>
        <v>0</v>
      </c>
      <c r="Y40" s="413">
        <f>COUNTIF($AE$6:$AG$6,7)+COUNTIF($AA$8:$AG$8,7)+COUNTIF($AA$10:$AG$10,7)+COUNTIF(AA12:AG12,7)+COUNTIF(AA14:AG14,7)</f>
        <v>0</v>
      </c>
      <c r="Z40" s="413">
        <f>COUNTIF($S$21:$Y$21,7)+COUNTIF($S$23:$Y$23,7)+COUNTIF($S$25:$Y$25,7)+COUNTIF(S27:Y27,7)+COUNTIF(S29:T29,7)</f>
        <v>0</v>
      </c>
      <c r="AA40" s="413">
        <f t="shared" si="1"/>
        <v>0</v>
      </c>
      <c r="AB40" s="417">
        <f t="shared" si="3"/>
        <v>0</v>
      </c>
      <c r="AC40" s="83"/>
      <c r="AD40" s="83"/>
      <c r="AE40" s="416"/>
      <c r="AF40" s="416"/>
      <c r="AG40" s="416"/>
      <c r="AH40" s="343"/>
    </row>
    <row r="41" spans="1:34" ht="19.5" customHeight="1" thickBot="1">
      <c r="A41" s="342" t="s">
        <v>118</v>
      </c>
      <c r="B41" s="83"/>
      <c r="C41" s="83"/>
      <c r="D41" s="83"/>
      <c r="E41" s="83"/>
      <c r="F41" s="418">
        <v>8</v>
      </c>
      <c r="G41" s="419">
        <f>COUNTIF($D$6:$H$6,8)+COUNTIF($B$8:$H$8,8)+COUNTIF($B$10:$H$10,8)+COUNTIF(B12:H12,8)+COUNTIF(B14:E14,8)</f>
        <v>0</v>
      </c>
      <c r="H41" s="419">
        <f>COUNTIF($N$6:$P$6,8)+COUNTIF($J$8:$P$8,8)+COUNTIF($J$10:$P$10,8)+COUNTIF(J12:P12,8)+COUNTIF(J14:P14,8)</f>
        <v>0</v>
      </c>
      <c r="I41" s="419">
        <f>COUNTIF($B$21:$H$21,8)+COUNTIF($B$23:$H$23,8)+COUNTIF($B$25:$H$25,8)+COUNTIF(B27:H27,8)+COUNTIF(B29:C29,8)</f>
        <v>0</v>
      </c>
      <c r="J41" s="419">
        <f t="shared" si="0"/>
        <v>0</v>
      </c>
      <c r="K41" s="420">
        <f t="shared" si="2"/>
        <v>0</v>
      </c>
      <c r="L41" s="415"/>
      <c r="M41" s="193"/>
      <c r="N41" s="193"/>
      <c r="O41" s="416"/>
      <c r="P41" s="416"/>
      <c r="Q41" s="343"/>
      <c r="R41" s="342" t="s">
        <v>118</v>
      </c>
      <c r="S41" s="83"/>
      <c r="T41" s="83"/>
      <c r="U41" s="83"/>
      <c r="V41" s="83"/>
      <c r="W41" s="421">
        <v>8</v>
      </c>
      <c r="X41" s="419">
        <f>COUNTIF(U6:Y6,8)+COUNTIF(S8:Y8,8)+COUNTIF(S10:Y10,8)+COUNTIF(S12:Y12,8)+COUNTIF(S14:V14,8)</f>
        <v>0</v>
      </c>
      <c r="Y41" s="419">
        <f>COUNTIF($AE$6:$AG$6,8)+COUNTIF($AA$8:$AG$8,8)+COUNTIF($AA$10:$AG$10,8)+COUNTIF(AA12:AG12,8)+COUNTIF(AA14:AG14,8)</f>
        <v>0</v>
      </c>
      <c r="Z41" s="419">
        <f>COUNTIF($S$21:$Y$21,8)+COUNTIF($S$23:$Y$23,8)+COUNTIF($S$25:$Y$25,8)+COUNTIF(S27:Y27,8)+COUNTIF(S29:T29,8)</f>
        <v>0</v>
      </c>
      <c r="AA41" s="419">
        <f t="shared" si="1"/>
        <v>0</v>
      </c>
      <c r="AB41" s="420">
        <f t="shared" si="3"/>
        <v>0</v>
      </c>
      <c r="AC41" s="83"/>
      <c r="AD41" s="83"/>
      <c r="AE41" s="416"/>
      <c r="AF41" s="416"/>
      <c r="AG41" s="416"/>
      <c r="AH41" s="343"/>
    </row>
    <row r="42" spans="1:34" ht="19.5" customHeight="1" thickTop="1">
      <c r="A42" s="342" t="s">
        <v>147</v>
      </c>
      <c r="B42" s="83"/>
      <c r="C42" s="83"/>
      <c r="D42" s="83"/>
      <c r="E42" s="83"/>
      <c r="F42" s="422" t="s">
        <v>132</v>
      </c>
      <c r="G42" s="401">
        <f>SUM(G35:G41)</f>
        <v>0</v>
      </c>
      <c r="H42" s="401">
        <f>SUM(H35:H41)</f>
        <v>0</v>
      </c>
      <c r="I42" s="401">
        <f>SUM(I35:I41)</f>
        <v>0</v>
      </c>
      <c r="J42" s="401">
        <f>SUM(J35:J41)</f>
        <v>0</v>
      </c>
      <c r="K42" s="423">
        <f>J42/3</f>
        <v>0</v>
      </c>
      <c r="L42" s="415"/>
      <c r="M42" s="193"/>
      <c r="N42" s="193"/>
      <c r="O42" s="416"/>
      <c r="P42" s="416"/>
      <c r="Q42" s="343"/>
      <c r="R42" s="342" t="s">
        <v>147</v>
      </c>
      <c r="S42" s="83"/>
      <c r="T42" s="83"/>
      <c r="U42" s="83"/>
      <c r="V42" s="83"/>
      <c r="W42" s="424" t="s">
        <v>132</v>
      </c>
      <c r="X42" s="401">
        <f>SUM(X35:X41)</f>
        <v>11</v>
      </c>
      <c r="Y42" s="401">
        <f>SUM(Y35:Y41)</f>
        <v>13</v>
      </c>
      <c r="Z42" s="401">
        <f>SUM(Z35:Z41)</f>
        <v>16</v>
      </c>
      <c r="AA42" s="401">
        <f>SUM(AA35:AA41)</f>
        <v>40</v>
      </c>
      <c r="AB42" s="425">
        <f>AA42/3</f>
        <v>13.333333333333334</v>
      </c>
      <c r="AC42" s="83"/>
      <c r="AD42" s="83"/>
      <c r="AE42" s="416"/>
      <c r="AF42" s="416"/>
      <c r="AG42" s="416"/>
      <c r="AH42" s="343"/>
    </row>
    <row r="43" spans="1:34" ht="19.5" customHeight="1" thickBot="1">
      <c r="A43" s="426"/>
      <c r="B43" s="427"/>
      <c r="C43" s="427"/>
      <c r="D43" s="427"/>
      <c r="E43" s="427"/>
      <c r="F43" s="427" t="s">
        <v>135</v>
      </c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426"/>
      <c r="S43" s="427"/>
      <c r="T43" s="427"/>
      <c r="U43" s="427"/>
      <c r="V43" s="427"/>
      <c r="W43" s="427" t="s">
        <v>135</v>
      </c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8"/>
    </row>
  </sheetData>
  <mergeCells count="12">
    <mergeCell ref="J21:P29"/>
    <mergeCell ref="AA18:AG20"/>
    <mergeCell ref="AA21:AG29"/>
    <mergeCell ref="AA3:AG3"/>
    <mergeCell ref="S18:Y18"/>
    <mergeCell ref="X1:AB1"/>
    <mergeCell ref="B18:H18"/>
    <mergeCell ref="J18:P20"/>
    <mergeCell ref="A1:Q1"/>
    <mergeCell ref="B3:H3"/>
    <mergeCell ref="J3:P3"/>
    <mergeCell ref="S3:Y3"/>
  </mergeCells>
  <printOptions/>
  <pageMargins left="0.5905511811023623" right="0.1968503937007874" top="0.5905511811023623" bottom="0.1968503937007874" header="0.5118110236220472" footer="0.5118110236220472"/>
  <pageSetup fitToWidth="2" fitToHeight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user</cp:lastModifiedBy>
  <cp:lastPrinted>2010-07-21T07:03:56Z</cp:lastPrinted>
  <dcterms:created xsi:type="dcterms:W3CDTF">2008-05-30T05:05:46Z</dcterms:created>
  <dcterms:modified xsi:type="dcterms:W3CDTF">2010-08-11T02:42:06Z</dcterms:modified>
  <cp:category/>
  <cp:version/>
  <cp:contentType/>
  <cp:contentStatus/>
</cp:coreProperties>
</file>